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<sst xmlns="http://schemas.openxmlformats.org/spreadsheetml/2006/main" count="423" uniqueCount="218">
  <si>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</si>
  <si>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</si>
  <si>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</si>
  <si>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</si>
  <si>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</si>
  <si>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</si>
  <si>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</si>
  <si>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</si>
  <si>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</si>
  <si>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</si>
  <si>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</si>
  <si>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</si>
  <si>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</si>
  <si>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</si>
  <si>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</si>
  <si>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</si>
  <si>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</si>
  <si>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</si>
  <si>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</si>
  <si>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</si>
  <si>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</si>
  <si>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</si>
  <si>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</si>
  <si>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</si>
  <si>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</si>
  <si>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</si>
  <si>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</si>
  <si>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</si>
  <si>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</si>
  <si>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</si>
  <si>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</si>
  <si>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</si>
  <si>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</si>
  <si>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</si>
  <si>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Poznámka:</t>
  </si>
  <si>
    <t>Objekt</t>
  </si>
  <si>
    <t>Kód</t>
  </si>
  <si>
    <t>139601103R00</t>
  </si>
  <si>
    <t>132301210R00</t>
  </si>
  <si>
    <t>162201102R00</t>
  </si>
  <si>
    <t>167101101R00</t>
  </si>
  <si>
    <t>162701105R00</t>
  </si>
  <si>
    <t>162701109R00</t>
  </si>
  <si>
    <t>162702199R00</t>
  </si>
  <si>
    <t>174100010RAA</t>
  </si>
  <si>
    <t>32</t>
  </si>
  <si>
    <t>329311114R00</t>
  </si>
  <si>
    <t>329213112R00</t>
  </si>
  <si>
    <t>45</t>
  </si>
  <si>
    <t>452386111R00</t>
  </si>
  <si>
    <t>87</t>
  </si>
  <si>
    <t>871413121R00</t>
  </si>
  <si>
    <t>877413121R00</t>
  </si>
  <si>
    <t>89</t>
  </si>
  <si>
    <t>894411141RT2</t>
  </si>
  <si>
    <t>894118001RT2</t>
  </si>
  <si>
    <t>899103111RT2</t>
  </si>
  <si>
    <t>96</t>
  </si>
  <si>
    <t>969021131R00</t>
  </si>
  <si>
    <t>960111221R00</t>
  </si>
  <si>
    <t>H22</t>
  </si>
  <si>
    <t>998276101R00</t>
  </si>
  <si>
    <t>998276118R00</t>
  </si>
  <si>
    <t>998276119R00</t>
  </si>
  <si>
    <t>S</t>
  </si>
  <si>
    <t>979990001R00</t>
  </si>
  <si>
    <t>979083116R00</t>
  </si>
  <si>
    <t>979087112R00</t>
  </si>
  <si>
    <t>979082111R00</t>
  </si>
  <si>
    <t>59691001.A</t>
  </si>
  <si>
    <t>28611182.A</t>
  </si>
  <si>
    <t>Zkrácený popis</t>
  </si>
  <si>
    <t>Rozměry</t>
  </si>
  <si>
    <t>Hloubené vykopávky</t>
  </si>
  <si>
    <t>Ruční výkop jam, rýh a šachet v hornině tř. 4</t>
  </si>
  <si>
    <t>Hloubení rýh š.do 200 cm hor.4 do 50 m3, STROJNĚ</t>
  </si>
  <si>
    <t>Přemístění výkopku</t>
  </si>
  <si>
    <t>Vodorovné přemístění výkopku z hor.1-4 do 50 m</t>
  </si>
  <si>
    <t>Nakládání výkopku z hor.1-4 v množství do 100 m3</t>
  </si>
  <si>
    <t>Vodorovné přemístění výkopku z hor.1-4 do 10000 m</t>
  </si>
  <si>
    <t>Příplatek k vod. přemístění hor.1-4 za další 1 km</t>
  </si>
  <si>
    <t>Poplatek za skládku drnu</t>
  </si>
  <si>
    <t>Konstrukce ze zemin</t>
  </si>
  <si>
    <t>Zásyp jam, rýh a šachet sypaninou</t>
  </si>
  <si>
    <t>Zdi přehradní a opěrné</t>
  </si>
  <si>
    <t>Konstrukce ostatní z bet. prostého C 25/30 XA2</t>
  </si>
  <si>
    <t>Zdivo nadzák.ostatní z lom.kam.,výplňové na MC 10</t>
  </si>
  <si>
    <t>Podkladní a vedlejší konstrukce (kromě vozovek a železničního svršku)</t>
  </si>
  <si>
    <t>Vyrovnávací prstence z betonu C -/7,5 výšky 100 mm</t>
  </si>
  <si>
    <t>Potrubí z trub plastických, skleněných a čedičových</t>
  </si>
  <si>
    <t>Montáž trub z plastu, gumový kroužek, DN 500</t>
  </si>
  <si>
    <t>Montáž tvarovek odboč. plast. gum. kroužek DN 500</t>
  </si>
  <si>
    <t>Ostatní konstrukce a práce na trubním vedení</t>
  </si>
  <si>
    <t>Zřízení šachet z dílců, dno C25/30, potrubí DN 500</t>
  </si>
  <si>
    <t>Přípl.za dalších 0,60m výšky vstupu,šachty na potr</t>
  </si>
  <si>
    <t>Osazení poklopu s rámem do 150 kg</t>
  </si>
  <si>
    <t>Bourání konstrukcí</t>
  </si>
  <si>
    <t>Vybourání kanalizačního potrubí DN do 400 mm</t>
  </si>
  <si>
    <t>Bourání konstrukcí z dílců prefa. betonových a ŽB</t>
  </si>
  <si>
    <t>Komunikace pozemní a letiště</t>
  </si>
  <si>
    <t>Přesun hmot, trubní vedení plastová, otevř. výkop</t>
  </si>
  <si>
    <t>Přesun hmot, trubní vedení plastová, příplatek 5km</t>
  </si>
  <si>
    <t>Přesun hmot, tr. vedení plast., přípl. dalších 5km</t>
  </si>
  <si>
    <t>Přesuny sutí</t>
  </si>
  <si>
    <t>Poplatek za skládku stavební suti</t>
  </si>
  <si>
    <t>Vodorovné přemístění suti na skládku do 5000 m</t>
  </si>
  <si>
    <t>Nakládání suti na dopravní prostředky</t>
  </si>
  <si>
    <t>Vnitrostaveništní doprava suti do 10 m</t>
  </si>
  <si>
    <t>Ostatní materiál</t>
  </si>
  <si>
    <t>Recyklát betonový   fr.  0 - 16 mm</t>
  </si>
  <si>
    <t>Trubka kanalizační KGEM SN 4 PVC 500x12,2x5000</t>
  </si>
  <si>
    <t>MJ</t>
  </si>
  <si>
    <t>m3</t>
  </si>
  <si>
    <t>kus</t>
  </si>
  <si>
    <t>m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</si>
  <si>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</si>
  <si>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</si>
  <si>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</si>
  <si>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</si>
  <si>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</si>
  <si>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</si>
  <si>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</si>
  <si>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</si>
  <si>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</si>
  <si>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</si>
  <si>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</si>
  <si>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</si>
  <si>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</si>
  <si>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</si>
  <si>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</si>
  <si>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</si>
  <si>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Pavlovice u Kojetína</t>
  </si>
  <si>
    <t> </t>
  </si>
  <si>
    <t>Celkem</t>
  </si>
  <si>
    <t>Hmotnost (t)</t>
  </si>
  <si>
    <t>Jednot.</t>
  </si>
  <si>
    <t>Cenová</t>
  </si>
  <si>
    <t>soustava</t>
  </si>
  <si>
    <t>RTS II / 2019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</si>
  <si>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</si>
  <si>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</si>
  <si>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</si>
  <si>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</si>
  <si>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</si>
  <si>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</si>
  <si>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</si>
  <si>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</si>
  <si>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</si>
  <si>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</si>
  <si>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</si>
  <si>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13_</t>
  </si>
  <si>
    <t>16_</t>
  </si>
  <si>
    <t>17_</t>
  </si>
  <si>
    <t>32_</t>
  </si>
  <si>
    <t>45_</t>
  </si>
  <si>
    <t>87_</t>
  </si>
  <si>
    <t>89_</t>
  </si>
  <si>
    <t>96_</t>
  </si>
  <si>
    <t>H22_</t>
  </si>
  <si>
    <t>S_</t>
  </si>
  <si>
    <t>Z99999_</t>
  </si>
  <si>
    <t>1_</t>
  </si>
  <si>
    <t>3_</t>
  </si>
  <si>
    <t>4_</t>
  </si>
  <si>
    <t>8_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</si>
  <si>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</si>
  <si>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</si>
  <si>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</si>
  <si>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</si>
  <si>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</si>
  <si>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</si>
  <si>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</si>
  <si>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</si>
  <si>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</si>
  <si>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</si>
  <si>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</si>
  <si>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</si>
  <si>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</si>
  <si>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</si>
  <si>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</si>
  <si>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</si>
  <si>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</si>
  <si>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</si>
  <si>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</si>
  <si>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</si>
  <si>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</si>
  <si>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</si>
  <si>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</si>
  <si>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</si>
  <si>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</si>
  <si>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</si>
  <si>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</si>
  <si>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</si>
  <si>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</si>
  <si>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</si>
  <si>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</si>
  <si>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</si>
  <si>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</si>
  <si>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</si>
  <si>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</si>
  <si>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</si>
  <si>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</si>
  <si>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</si>
  <si>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</si>
  <si>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</si>
  <si>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</si>
  <si>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</si>
  <si>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</si>
  <si>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</si>
  <si>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</si>
  <si>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</si>
  <si>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</si>
  <si>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</si>
  <si>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</si>
  <si>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70891532/</t>
  </si>
  <si>
    <t>Kč bez DPH</t>
  </si>
  <si>
    <t>Úsek 1 - lapač u trafostanice</t>
  </si>
  <si>
    <t>OBNOVA ČÁSTI DEŠŤOVÉ KANALIZACE PO POVODNI - PAVLOVICE U KOJETÍNA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</si>
</sst>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34" borderId="44" xfId="0" applyNumberFormat="1" applyFont="1" applyFill="1" applyBorder="1" applyAlignment="1" applyProtection="1">
      <alignment horizontal="left" vertical="center"/>
      <protection/>
    </xf>
    <xf numFmtId="0" fontId="11" fillId="34" borderId="43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tabSelected="1" zoomScalePageLayoutView="0" workbookViewId="0" topLeftCell="A1">
      <pane ySplit="11" topLeftCell="A27" activePane="bottomLeft" state="frozen"/>
      <selection pane="topLeft" activeCell="A1" sqref="A1"/>
      <selection pane="bottomLeft" activeCell="D2" sqref="D2:E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2.75">
      <c r="A2" s="57" t="s">
        <v>1</v>
      </c>
      <c r="B2" s="58"/>
      <c r="C2" s="58"/>
      <c r="D2" s="61" t="s">
        <v>217</v>
      </c>
      <c r="E2" s="62"/>
      <c r="F2" s="64" t="s">
        <v>116</v>
      </c>
      <c r="G2" s="58"/>
      <c r="H2" s="64" t="s">
        <v>6</v>
      </c>
      <c r="I2" s="65" t="s">
        <v>126</v>
      </c>
      <c r="J2" s="65" t="s">
        <v>131</v>
      </c>
      <c r="K2" s="58"/>
      <c r="L2" s="58"/>
      <c r="M2" s="66"/>
      <c r="N2" s="31"/>
    </row>
    <row r="3" spans="1:14" ht="12.75">
      <c r="A3" s="59"/>
      <c r="B3" s="60"/>
      <c r="C3" s="60"/>
      <c r="D3" s="63"/>
      <c r="E3" s="63"/>
      <c r="F3" s="60"/>
      <c r="G3" s="60"/>
      <c r="H3" s="60"/>
      <c r="I3" s="60"/>
      <c r="J3" s="60"/>
      <c r="K3" s="60"/>
      <c r="L3" s="60"/>
      <c r="M3" s="67"/>
      <c r="N3" s="31"/>
    </row>
    <row r="4" spans="1:14" ht="12.75">
      <c r="A4" s="68" t="s">
        <v>2</v>
      </c>
      <c r="B4" s="60"/>
      <c r="C4" s="60"/>
      <c r="D4" s="69" t="s">
        <v>216</v>
      </c>
      <c r="E4" s="60"/>
      <c r="F4" s="70" t="s">
        <v>117</v>
      </c>
      <c r="G4" s="60"/>
      <c r="H4" s="70" t="s">
        <v>6</v>
      </c>
      <c r="I4" s="69" t="s">
        <v>127</v>
      </c>
      <c r="J4" s="70" t="s">
        <v>132</v>
      </c>
      <c r="K4" s="60"/>
      <c r="L4" s="60"/>
      <c r="M4" s="67"/>
      <c r="N4" s="31"/>
    </row>
    <row r="5" spans="1:14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7"/>
      <c r="N5" s="31"/>
    </row>
    <row r="6" spans="1:14" ht="12.75">
      <c r="A6" s="68" t="s">
        <v>3</v>
      </c>
      <c r="B6" s="60"/>
      <c r="C6" s="60"/>
      <c r="D6" s="69" t="s">
        <v>6</v>
      </c>
      <c r="E6" s="60"/>
      <c r="F6" s="70" t="s">
        <v>118</v>
      </c>
      <c r="G6" s="60"/>
      <c r="H6" s="70" t="s">
        <v>6</v>
      </c>
      <c r="I6" s="69" t="s">
        <v>128</v>
      </c>
      <c r="J6" s="69"/>
      <c r="K6" s="60"/>
      <c r="L6" s="60"/>
      <c r="M6" s="67"/>
      <c r="N6" s="31"/>
    </row>
    <row r="7" spans="1:14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7"/>
      <c r="N7" s="31"/>
    </row>
    <row r="8" spans="1:14" ht="12.75">
      <c r="A8" s="68" t="s">
        <v>4</v>
      </c>
      <c r="B8" s="60"/>
      <c r="C8" s="60"/>
      <c r="D8" s="69" t="s">
        <v>6</v>
      </c>
      <c r="E8" s="60"/>
      <c r="F8" s="70" t="s">
        <v>119</v>
      </c>
      <c r="G8" s="60"/>
      <c r="H8" s="70"/>
      <c r="I8" s="69" t="s">
        <v>129</v>
      </c>
      <c r="J8" s="69"/>
      <c r="K8" s="60"/>
      <c r="L8" s="60"/>
      <c r="M8" s="67"/>
      <c r="N8" s="31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31"/>
    </row>
    <row r="10" spans="1:14" ht="12.75">
      <c r="A10" s="1" t="s">
        <v>5</v>
      </c>
      <c r="B10" s="10" t="s">
        <v>35</v>
      </c>
      <c r="C10" s="10" t="s">
        <v>36</v>
      </c>
      <c r="D10" s="10" t="s">
        <v>71</v>
      </c>
      <c r="E10" s="10" t="s">
        <v>111</v>
      </c>
      <c r="F10" s="15" t="s">
        <v>120</v>
      </c>
      <c r="G10" s="19" t="s">
        <v>121</v>
      </c>
      <c r="H10" s="71" t="s">
        <v>123</v>
      </c>
      <c r="I10" s="72"/>
      <c r="J10" s="73"/>
      <c r="K10" s="71" t="s">
        <v>134</v>
      </c>
      <c r="L10" s="73"/>
      <c r="M10" s="26" t="s">
        <v>136</v>
      </c>
      <c r="N10" s="32"/>
    </row>
    <row r="11" spans="1:62" ht="12.75">
      <c r="A11" s="2" t="s">
        <v>6</v>
      </c>
      <c r="B11" s="11" t="s">
        <v>6</v>
      </c>
      <c r="C11" s="11" t="s">
        <v>6</v>
      </c>
      <c r="D11" s="14" t="s">
        <v>72</v>
      </c>
      <c r="E11" s="11" t="s">
        <v>6</v>
      </c>
      <c r="F11" s="11" t="s">
        <v>6</v>
      </c>
      <c r="G11" s="20" t="s">
        <v>122</v>
      </c>
      <c r="H11" s="21" t="s">
        <v>124</v>
      </c>
      <c r="I11" s="22" t="s">
        <v>130</v>
      </c>
      <c r="J11" s="23" t="s">
        <v>133</v>
      </c>
      <c r="K11" s="21" t="s">
        <v>135</v>
      </c>
      <c r="L11" s="23" t="s">
        <v>133</v>
      </c>
      <c r="M11" s="27" t="s">
        <v>137</v>
      </c>
      <c r="N11" s="32"/>
      <c r="Z11" s="25" t="s">
        <v>140</v>
      </c>
      <c r="AA11" s="25" t="s">
        <v>141</v>
      </c>
      <c r="AB11" s="25" t="s">
        <v>142</v>
      </c>
      <c r="AC11" s="25" t="s">
        <v>143</v>
      </c>
      <c r="AD11" s="25" t="s">
        <v>144</v>
      </c>
      <c r="AE11" s="25" t="s">
        <v>145</v>
      </c>
      <c r="AF11" s="25" t="s">
        <v>146</v>
      </c>
      <c r="AG11" s="25" t="s">
        <v>147</v>
      </c>
      <c r="AH11" s="25" t="s">
        <v>148</v>
      </c>
      <c r="BH11" s="25" t="s">
        <v>168</v>
      </c>
      <c r="BI11" s="25" t="s">
        <v>169</v>
      </c>
      <c r="BJ11" s="25" t="s">
        <v>170</v>
      </c>
    </row>
    <row r="12" spans="1:47" ht="12.75">
      <c r="A12" s="3"/>
      <c r="B12" s="12"/>
      <c r="C12" s="12" t="s">
        <v>19</v>
      </c>
      <c r="D12" s="12" t="s">
        <v>73</v>
      </c>
      <c r="E12" s="3" t="s">
        <v>6</v>
      </c>
      <c r="F12" s="3" t="s">
        <v>6</v>
      </c>
      <c r="G12" s="3" t="s">
        <v>6</v>
      </c>
      <c r="H12" s="35">
        <f>SUM(H13:H14)</f>
        <v>0</v>
      </c>
      <c r="I12" s="35">
        <f>SUM(I13:I14)</f>
        <v>0</v>
      </c>
      <c r="J12" s="35">
        <f>SUM(J13:J14)</f>
        <v>0</v>
      </c>
      <c r="K12" s="24"/>
      <c r="L12" s="35">
        <f>SUM(L13:L14)</f>
        <v>0</v>
      </c>
      <c r="M12" s="24"/>
      <c r="AI12" s="25"/>
      <c r="AS12" s="36">
        <f>SUM(AJ13:AJ14)</f>
        <v>0</v>
      </c>
      <c r="AT12" s="36">
        <f>SUM(AK13:AK14)</f>
        <v>0</v>
      </c>
      <c r="AU12" s="36">
        <f>SUM(AL13:AL14)</f>
        <v>0</v>
      </c>
    </row>
    <row r="13" spans="1:62" ht="12.75">
      <c r="A13" s="4" t="s">
        <v>7</v>
      </c>
      <c r="B13" s="4"/>
      <c r="C13" s="4" t="s">
        <v>37</v>
      </c>
      <c r="D13" s="4" t="s">
        <v>74</v>
      </c>
      <c r="E13" s="4" t="s">
        <v>112</v>
      </c>
      <c r="F13" s="16">
        <v>1.6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</v>
      </c>
      <c r="L13" s="16">
        <f>F13*K13</f>
        <v>0</v>
      </c>
      <c r="M13" s="28" t="s">
        <v>138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5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3">
        <v>21</v>
      </c>
      <c r="AO13" s="33">
        <f>G13*0</f>
        <v>0</v>
      </c>
      <c r="AP13" s="33">
        <f>G13*(1-0)</f>
        <v>0</v>
      </c>
      <c r="AQ13" s="28" t="s">
        <v>7</v>
      </c>
      <c r="AV13" s="33">
        <f>AW13+AX13</f>
        <v>0</v>
      </c>
      <c r="AW13" s="33">
        <f>F13*AO13</f>
        <v>0</v>
      </c>
      <c r="AX13" s="33">
        <f>F13*AP13</f>
        <v>0</v>
      </c>
      <c r="AY13" s="34" t="s">
        <v>150</v>
      </c>
      <c r="AZ13" s="34" t="s">
        <v>161</v>
      </c>
      <c r="BA13" s="25" t="s">
        <v>167</v>
      </c>
      <c r="BC13" s="33">
        <f>AW13+AX13</f>
        <v>0</v>
      </c>
      <c r="BD13" s="33">
        <f>G13/(100-BE13)*100</f>
        <v>0</v>
      </c>
      <c r="BE13" s="33">
        <v>0</v>
      </c>
      <c r="BF13" s="33">
        <f>L13</f>
        <v>0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38</v>
      </c>
      <c r="D14" s="4" t="s">
        <v>75</v>
      </c>
      <c r="E14" s="4" t="s">
        <v>112</v>
      </c>
      <c r="F14" s="16">
        <v>16.8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</v>
      </c>
      <c r="L14" s="16">
        <f>F14*K14</f>
        <v>0</v>
      </c>
      <c r="M14" s="28" t="s">
        <v>138</v>
      </c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3">
        <v>21</v>
      </c>
      <c r="AO14" s="33">
        <f>G14*0</f>
        <v>0</v>
      </c>
      <c r="AP14" s="33">
        <f>G14*(1-0)</f>
        <v>0</v>
      </c>
      <c r="AQ14" s="28" t="s">
        <v>7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150</v>
      </c>
      <c r="AZ14" s="34" t="s">
        <v>161</v>
      </c>
      <c r="BA14" s="25" t="s">
        <v>167</v>
      </c>
      <c r="BC14" s="33">
        <f>AW14+AX14</f>
        <v>0</v>
      </c>
      <c r="BD14" s="33">
        <f>G14/(100-BE14)*100</f>
        <v>0</v>
      </c>
      <c r="BE14" s="33">
        <v>0</v>
      </c>
      <c r="BF14" s="33">
        <f>L14</f>
        <v>0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47" ht="12.75">
      <c r="A15" s="5"/>
      <c r="B15" s="13"/>
      <c r="C15" s="13" t="s">
        <v>22</v>
      </c>
      <c r="D15" s="13" t="s">
        <v>76</v>
      </c>
      <c r="E15" s="5" t="s">
        <v>6</v>
      </c>
      <c r="F15" s="5" t="s">
        <v>6</v>
      </c>
      <c r="G15" s="5" t="s">
        <v>6</v>
      </c>
      <c r="H15" s="36">
        <f>SUM(H16:H20)</f>
        <v>0</v>
      </c>
      <c r="I15" s="36">
        <f>SUM(I16:I20)</f>
        <v>0</v>
      </c>
      <c r="J15" s="36">
        <f>SUM(J16:J20)</f>
        <v>0</v>
      </c>
      <c r="K15" s="25"/>
      <c r="L15" s="36">
        <f>SUM(L16:L20)</f>
        <v>0</v>
      </c>
      <c r="M15" s="25"/>
      <c r="AI15" s="25"/>
      <c r="AS15" s="36">
        <f>SUM(AJ16:AJ20)</f>
        <v>0</v>
      </c>
      <c r="AT15" s="36">
        <f>SUM(AK16:AK20)</f>
        <v>0</v>
      </c>
      <c r="AU15" s="36">
        <f>SUM(AL16:AL20)</f>
        <v>0</v>
      </c>
    </row>
    <row r="16" spans="1:62" ht="12.75">
      <c r="A16" s="4" t="s">
        <v>9</v>
      </c>
      <c r="B16" s="4"/>
      <c r="C16" s="4" t="s">
        <v>39</v>
      </c>
      <c r="D16" s="4" t="s">
        <v>77</v>
      </c>
      <c r="E16" s="4" t="s">
        <v>112</v>
      </c>
      <c r="F16" s="16">
        <v>18.4</v>
      </c>
      <c r="G16" s="16"/>
      <c r="H16" s="16">
        <f>F16*AO16</f>
        <v>0</v>
      </c>
      <c r="I16" s="16">
        <f>F16*AP16</f>
        <v>0</v>
      </c>
      <c r="J16" s="16">
        <f>F16*G16</f>
        <v>0</v>
      </c>
      <c r="K16" s="16">
        <v>0</v>
      </c>
      <c r="L16" s="16">
        <f>F16*K16</f>
        <v>0</v>
      </c>
      <c r="M16" s="28" t="s">
        <v>138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/>
      <c r="AJ16" s="16">
        <f>IF(AN16=0,J16,0)</f>
        <v>0</v>
      </c>
      <c r="AK16" s="16">
        <f>IF(AN16=15,J16,0)</f>
        <v>0</v>
      </c>
      <c r="AL16" s="16">
        <f>IF(AN16=21,J16,0)</f>
        <v>0</v>
      </c>
      <c r="AN16" s="33">
        <v>21</v>
      </c>
      <c r="AO16" s="33">
        <f>G16*0</f>
        <v>0</v>
      </c>
      <c r="AP16" s="33">
        <f>G16*(1-0)</f>
        <v>0</v>
      </c>
      <c r="AQ16" s="28" t="s">
        <v>7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151</v>
      </c>
      <c r="AZ16" s="34" t="s">
        <v>161</v>
      </c>
      <c r="BA16" s="25" t="s">
        <v>167</v>
      </c>
      <c r="BC16" s="33">
        <f>AW16+AX16</f>
        <v>0</v>
      </c>
      <c r="BD16" s="33">
        <f>G16/(100-BE16)*100</f>
        <v>0</v>
      </c>
      <c r="BE16" s="33">
        <v>0</v>
      </c>
      <c r="BF16" s="33">
        <f>L16</f>
        <v>0</v>
      </c>
      <c r="BH16" s="16">
        <f>F16*AO16</f>
        <v>0</v>
      </c>
      <c r="BI16" s="16">
        <f>F16*AP16</f>
        <v>0</v>
      </c>
      <c r="BJ16" s="16">
        <f>F16*G16</f>
        <v>0</v>
      </c>
    </row>
    <row r="17" spans="1:62" ht="12.75">
      <c r="A17" s="4" t="s">
        <v>10</v>
      </c>
      <c r="B17" s="4"/>
      <c r="C17" s="4" t="s">
        <v>40</v>
      </c>
      <c r="D17" s="4" t="s">
        <v>78</v>
      </c>
      <c r="E17" s="4" t="s">
        <v>112</v>
      </c>
      <c r="F17" s="16">
        <v>5.76</v>
      </c>
      <c r="G17" s="16"/>
      <c r="H17" s="16">
        <f>F17*AO17</f>
        <v>0</v>
      </c>
      <c r="I17" s="16">
        <f>F17*AP17</f>
        <v>0</v>
      </c>
      <c r="J17" s="16">
        <f>F17*G17</f>
        <v>0</v>
      </c>
      <c r="K17" s="16">
        <v>0</v>
      </c>
      <c r="L17" s="16">
        <f>F17*K17</f>
        <v>0</v>
      </c>
      <c r="M17" s="28" t="s">
        <v>138</v>
      </c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25"/>
      <c r="AJ17" s="16">
        <f>IF(AN17=0,J17,0)</f>
        <v>0</v>
      </c>
      <c r="AK17" s="16">
        <f>IF(AN17=15,J17,0)</f>
        <v>0</v>
      </c>
      <c r="AL17" s="16">
        <f>IF(AN17=21,J17,0)</f>
        <v>0</v>
      </c>
      <c r="AN17" s="33">
        <v>21</v>
      </c>
      <c r="AO17" s="33">
        <f>G17*0</f>
        <v>0</v>
      </c>
      <c r="AP17" s="33">
        <f>G17*(1-0)</f>
        <v>0</v>
      </c>
      <c r="AQ17" s="28" t="s">
        <v>7</v>
      </c>
      <c r="AV17" s="33">
        <f>AW17+AX17</f>
        <v>0</v>
      </c>
      <c r="AW17" s="33">
        <f>F17*AO17</f>
        <v>0</v>
      </c>
      <c r="AX17" s="33">
        <f>F17*AP17</f>
        <v>0</v>
      </c>
      <c r="AY17" s="34" t="s">
        <v>151</v>
      </c>
      <c r="AZ17" s="34" t="s">
        <v>161</v>
      </c>
      <c r="BA17" s="25" t="s">
        <v>167</v>
      </c>
      <c r="BC17" s="33">
        <f>AW17+AX17</f>
        <v>0</v>
      </c>
      <c r="BD17" s="33">
        <f>G17/(100-BE17)*100</f>
        <v>0</v>
      </c>
      <c r="BE17" s="33">
        <v>0</v>
      </c>
      <c r="BF17" s="33">
        <f>L17</f>
        <v>0</v>
      </c>
      <c r="BH17" s="16">
        <f>F17*AO17</f>
        <v>0</v>
      </c>
      <c r="BI17" s="16">
        <f>F17*AP17</f>
        <v>0</v>
      </c>
      <c r="BJ17" s="16">
        <f>F17*G17</f>
        <v>0</v>
      </c>
    </row>
    <row r="18" spans="1:62" ht="12.75">
      <c r="A18" s="4" t="s">
        <v>11</v>
      </c>
      <c r="B18" s="4"/>
      <c r="C18" s="4" t="s">
        <v>41</v>
      </c>
      <c r="D18" s="4" t="s">
        <v>79</v>
      </c>
      <c r="E18" s="4" t="s">
        <v>112</v>
      </c>
      <c r="F18" s="16">
        <v>5.76</v>
      </c>
      <c r="G18" s="16"/>
      <c r="H18" s="16">
        <f>F18*AO18</f>
        <v>0</v>
      </c>
      <c r="I18" s="16">
        <f>F18*AP18</f>
        <v>0</v>
      </c>
      <c r="J18" s="16">
        <f>F18*G18</f>
        <v>0</v>
      </c>
      <c r="K18" s="16">
        <v>0</v>
      </c>
      <c r="L18" s="16">
        <f>F18*K18</f>
        <v>0</v>
      </c>
      <c r="M18" s="28" t="s">
        <v>138</v>
      </c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25"/>
      <c r="AJ18" s="16">
        <f>IF(AN18=0,J18,0)</f>
        <v>0</v>
      </c>
      <c r="AK18" s="16">
        <f>IF(AN18=15,J18,0)</f>
        <v>0</v>
      </c>
      <c r="AL18" s="16">
        <f>IF(AN18=21,J18,0)</f>
        <v>0</v>
      </c>
      <c r="AN18" s="33">
        <v>21</v>
      </c>
      <c r="AO18" s="33">
        <f>G18*0</f>
        <v>0</v>
      </c>
      <c r="AP18" s="33">
        <f>G18*(1-0)</f>
        <v>0</v>
      </c>
      <c r="AQ18" s="28" t="s">
        <v>7</v>
      </c>
      <c r="AV18" s="33">
        <f>AW18+AX18</f>
        <v>0</v>
      </c>
      <c r="AW18" s="33">
        <f>F18*AO18</f>
        <v>0</v>
      </c>
      <c r="AX18" s="33">
        <f>F18*AP18</f>
        <v>0</v>
      </c>
      <c r="AY18" s="34" t="s">
        <v>151</v>
      </c>
      <c r="AZ18" s="34" t="s">
        <v>161</v>
      </c>
      <c r="BA18" s="25" t="s">
        <v>167</v>
      </c>
      <c r="BC18" s="33">
        <f>AW18+AX18</f>
        <v>0</v>
      </c>
      <c r="BD18" s="33">
        <f>G18/(100-BE18)*100</f>
        <v>0</v>
      </c>
      <c r="BE18" s="33">
        <v>0</v>
      </c>
      <c r="BF18" s="33">
        <f>L18</f>
        <v>0</v>
      </c>
      <c r="BH18" s="16">
        <f>F18*AO18</f>
        <v>0</v>
      </c>
      <c r="BI18" s="16">
        <f>F18*AP18</f>
        <v>0</v>
      </c>
      <c r="BJ18" s="16">
        <f>F18*G18</f>
        <v>0</v>
      </c>
    </row>
    <row r="19" spans="1:62" ht="12.75">
      <c r="A19" s="4" t="s">
        <v>12</v>
      </c>
      <c r="B19" s="4"/>
      <c r="C19" s="4" t="s">
        <v>42</v>
      </c>
      <c r="D19" s="4" t="s">
        <v>80</v>
      </c>
      <c r="E19" s="4" t="s">
        <v>112</v>
      </c>
      <c r="F19" s="16">
        <v>28.8</v>
      </c>
      <c r="G19" s="16"/>
      <c r="H19" s="16">
        <f>F19*AO19</f>
        <v>0</v>
      </c>
      <c r="I19" s="16">
        <f>F19*AP19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138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5"/>
      <c r="AJ19" s="16">
        <f>IF(AN19=0,J19,0)</f>
        <v>0</v>
      </c>
      <c r="AK19" s="16">
        <f>IF(AN19=15,J19,0)</f>
        <v>0</v>
      </c>
      <c r="AL19" s="16">
        <f>IF(AN19=21,J19,0)</f>
        <v>0</v>
      </c>
      <c r="AN19" s="33">
        <v>21</v>
      </c>
      <c r="AO19" s="33">
        <f>G19*0</f>
        <v>0</v>
      </c>
      <c r="AP19" s="33">
        <f>G19*(1-0)</f>
        <v>0</v>
      </c>
      <c r="AQ19" s="28" t="s">
        <v>7</v>
      </c>
      <c r="AV19" s="33">
        <f>AW19+AX19</f>
        <v>0</v>
      </c>
      <c r="AW19" s="33">
        <f>F19*AO19</f>
        <v>0</v>
      </c>
      <c r="AX19" s="33">
        <f>F19*AP19</f>
        <v>0</v>
      </c>
      <c r="AY19" s="34" t="s">
        <v>151</v>
      </c>
      <c r="AZ19" s="34" t="s">
        <v>161</v>
      </c>
      <c r="BA19" s="25" t="s">
        <v>167</v>
      </c>
      <c r="BC19" s="33">
        <f>AW19+AX19</f>
        <v>0</v>
      </c>
      <c r="BD19" s="33">
        <f>G19/(100-BE19)*100</f>
        <v>0</v>
      </c>
      <c r="BE19" s="33">
        <v>0</v>
      </c>
      <c r="BF19" s="33">
        <f>L19</f>
        <v>0</v>
      </c>
      <c r="BH19" s="16">
        <f>F19*AO19</f>
        <v>0</v>
      </c>
      <c r="BI19" s="16">
        <f>F19*AP19</f>
        <v>0</v>
      </c>
      <c r="BJ19" s="16">
        <f>F19*G19</f>
        <v>0</v>
      </c>
    </row>
    <row r="20" spans="1:62" ht="12.75">
      <c r="A20" s="4" t="s">
        <v>13</v>
      </c>
      <c r="B20" s="4"/>
      <c r="C20" s="4" t="s">
        <v>43</v>
      </c>
      <c r="D20" s="4" t="s">
        <v>81</v>
      </c>
      <c r="E20" s="4" t="s">
        <v>112</v>
      </c>
      <c r="F20" s="16">
        <v>5.76</v>
      </c>
      <c r="G20" s="16"/>
      <c r="H20" s="16">
        <f>F20*AO20</f>
        <v>0</v>
      </c>
      <c r="I20" s="16">
        <f>F20*AP20</f>
        <v>0</v>
      </c>
      <c r="J20" s="16">
        <f>F20*G20</f>
        <v>0</v>
      </c>
      <c r="K20" s="16">
        <v>0</v>
      </c>
      <c r="L20" s="16">
        <f>F20*K20</f>
        <v>0</v>
      </c>
      <c r="M20" s="28" t="s">
        <v>138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25"/>
      <c r="AJ20" s="16">
        <f>IF(AN20=0,J20,0)</f>
        <v>0</v>
      </c>
      <c r="AK20" s="16">
        <f>IF(AN20=15,J20,0)</f>
        <v>0</v>
      </c>
      <c r="AL20" s="16">
        <f>IF(AN20=21,J20,0)</f>
        <v>0</v>
      </c>
      <c r="AN20" s="33">
        <v>21</v>
      </c>
      <c r="AO20" s="33">
        <f>G20*0</f>
        <v>0</v>
      </c>
      <c r="AP20" s="33">
        <f>G20*(1-0)</f>
        <v>0</v>
      </c>
      <c r="AQ20" s="28" t="s">
        <v>7</v>
      </c>
      <c r="AV20" s="33">
        <f>AW20+AX20</f>
        <v>0</v>
      </c>
      <c r="AW20" s="33">
        <f>F20*AO20</f>
        <v>0</v>
      </c>
      <c r="AX20" s="33">
        <f>F20*AP20</f>
        <v>0</v>
      </c>
      <c r="AY20" s="34" t="s">
        <v>151</v>
      </c>
      <c r="AZ20" s="34" t="s">
        <v>161</v>
      </c>
      <c r="BA20" s="25" t="s">
        <v>167</v>
      </c>
      <c r="BC20" s="33">
        <f>AW20+AX20</f>
        <v>0</v>
      </c>
      <c r="BD20" s="33">
        <f>G20/(100-BE20)*100</f>
        <v>0</v>
      </c>
      <c r="BE20" s="33">
        <v>0</v>
      </c>
      <c r="BF20" s="33">
        <f>L20</f>
        <v>0</v>
      </c>
      <c r="BH20" s="16">
        <f>F20*AO20</f>
        <v>0</v>
      </c>
      <c r="BI20" s="16">
        <f>F20*AP20</f>
        <v>0</v>
      </c>
      <c r="BJ20" s="16">
        <f>F20*G20</f>
        <v>0</v>
      </c>
    </row>
    <row r="21" spans="1:47" ht="12.75">
      <c r="A21" s="5"/>
      <c r="B21" s="13"/>
      <c r="C21" s="13" t="s">
        <v>23</v>
      </c>
      <c r="D21" s="13" t="s">
        <v>82</v>
      </c>
      <c r="E21" s="5" t="s">
        <v>6</v>
      </c>
      <c r="F21" s="5" t="s">
        <v>6</v>
      </c>
      <c r="G21" s="5" t="s">
        <v>6</v>
      </c>
      <c r="H21" s="36">
        <f>SUM(H22:H22)</f>
        <v>0</v>
      </c>
      <c r="I21" s="36">
        <f>SUM(I22:I22)</f>
        <v>0</v>
      </c>
      <c r="J21" s="36">
        <f>SUM(J22:J22)</f>
        <v>0</v>
      </c>
      <c r="K21" s="25"/>
      <c r="L21" s="36">
        <f>SUM(L22:L22)</f>
        <v>0</v>
      </c>
      <c r="M21" s="25"/>
      <c r="AI21" s="25"/>
      <c r="AS21" s="36">
        <f>SUM(AJ22:AJ22)</f>
        <v>0</v>
      </c>
      <c r="AT21" s="36">
        <f>SUM(AK22:AK22)</f>
        <v>0</v>
      </c>
      <c r="AU21" s="36">
        <f>SUM(AL22:AL22)</f>
        <v>0</v>
      </c>
    </row>
    <row r="22" spans="1:62" ht="12.75">
      <c r="A22" s="4" t="s">
        <v>14</v>
      </c>
      <c r="B22" s="4"/>
      <c r="C22" s="4" t="s">
        <v>44</v>
      </c>
      <c r="D22" s="4" t="s">
        <v>83</v>
      </c>
      <c r="E22" s="4" t="s">
        <v>112</v>
      </c>
      <c r="F22" s="16">
        <v>18.4</v>
      </c>
      <c r="G22" s="16"/>
      <c r="H22" s="16">
        <f>F22*AO22</f>
        <v>0</v>
      </c>
      <c r="I22" s="16">
        <f>F22*AP22</f>
        <v>0</v>
      </c>
      <c r="J22" s="16">
        <f>F22*G22</f>
        <v>0</v>
      </c>
      <c r="K22" s="16">
        <v>0</v>
      </c>
      <c r="L22" s="16">
        <f>F22*K22</f>
        <v>0</v>
      </c>
      <c r="M22" s="28" t="s">
        <v>138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25"/>
      <c r="AJ22" s="16">
        <f>IF(AN22=0,J22,0)</f>
        <v>0</v>
      </c>
      <c r="AK22" s="16">
        <f>IF(AN22=15,J22,0)</f>
        <v>0</v>
      </c>
      <c r="AL22" s="16">
        <f>IF(AN22=21,J22,0)</f>
        <v>0</v>
      </c>
      <c r="AN22" s="33">
        <v>21</v>
      </c>
      <c r="AO22" s="33">
        <f>G22*0</f>
        <v>0</v>
      </c>
      <c r="AP22" s="33">
        <f>G22*(1-0)</f>
        <v>0</v>
      </c>
      <c r="AQ22" s="28" t="s">
        <v>7</v>
      </c>
      <c r="AV22" s="33">
        <f>AW22+AX22</f>
        <v>0</v>
      </c>
      <c r="AW22" s="33">
        <f>F22*AO22</f>
        <v>0</v>
      </c>
      <c r="AX22" s="33">
        <f>F22*AP22</f>
        <v>0</v>
      </c>
      <c r="AY22" s="34" t="s">
        <v>152</v>
      </c>
      <c r="AZ22" s="34" t="s">
        <v>161</v>
      </c>
      <c r="BA22" s="25" t="s">
        <v>167</v>
      </c>
      <c r="BC22" s="33">
        <f>AW22+AX22</f>
        <v>0</v>
      </c>
      <c r="BD22" s="33">
        <f>G22/(100-BE22)*100</f>
        <v>0</v>
      </c>
      <c r="BE22" s="33">
        <v>0</v>
      </c>
      <c r="BF22" s="33">
        <f>L22</f>
        <v>0</v>
      </c>
      <c r="BH22" s="16">
        <f>F22*AO22</f>
        <v>0</v>
      </c>
      <c r="BI22" s="16">
        <f>F22*AP22</f>
        <v>0</v>
      </c>
      <c r="BJ22" s="16">
        <f>F22*G22</f>
        <v>0</v>
      </c>
    </row>
    <row r="23" spans="1:47" ht="12.75">
      <c r="A23" s="5"/>
      <c r="B23" s="13"/>
      <c r="C23" s="13" t="s">
        <v>45</v>
      </c>
      <c r="D23" s="13" t="s">
        <v>84</v>
      </c>
      <c r="E23" s="5" t="s">
        <v>6</v>
      </c>
      <c r="F23" s="5" t="s">
        <v>6</v>
      </c>
      <c r="G23" s="5" t="s">
        <v>6</v>
      </c>
      <c r="H23" s="36">
        <f>SUM(H24:H25)</f>
        <v>0</v>
      </c>
      <c r="I23" s="36">
        <f>SUM(I24:I25)</f>
        <v>0</v>
      </c>
      <c r="J23" s="36">
        <f>SUM(J24:J25)</f>
        <v>0</v>
      </c>
      <c r="K23" s="25"/>
      <c r="L23" s="36">
        <f>SUM(L24:L25)</f>
        <v>15.270986</v>
      </c>
      <c r="M23" s="25"/>
      <c r="AI23" s="25"/>
      <c r="AS23" s="36">
        <f>SUM(AJ24:AJ25)</f>
        <v>0</v>
      </c>
      <c r="AT23" s="36">
        <f>SUM(AK24:AK25)</f>
        <v>0</v>
      </c>
      <c r="AU23" s="36">
        <f>SUM(AL24:AL25)</f>
        <v>0</v>
      </c>
    </row>
    <row r="24" spans="1:62" ht="12.75">
      <c r="A24" s="4" t="s">
        <v>15</v>
      </c>
      <c r="B24" s="4"/>
      <c r="C24" s="4" t="s">
        <v>46</v>
      </c>
      <c r="D24" s="4" t="s">
        <v>85</v>
      </c>
      <c r="E24" s="4" t="s">
        <v>112</v>
      </c>
      <c r="F24" s="16">
        <v>3.8</v>
      </c>
      <c r="G24" s="16"/>
      <c r="H24" s="16">
        <f>F24*AO24</f>
        <v>0</v>
      </c>
      <c r="I24" s="16">
        <f>F24*AP24</f>
        <v>0</v>
      </c>
      <c r="J24" s="16">
        <f>F24*G24</f>
        <v>0</v>
      </c>
      <c r="K24" s="16">
        <v>2.95597</v>
      </c>
      <c r="L24" s="16">
        <f>F24*K24</f>
        <v>11.232686000000001</v>
      </c>
      <c r="M24" s="28" t="s">
        <v>138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5"/>
      <c r="AJ24" s="16">
        <f>IF(AN24=0,J24,0)</f>
        <v>0</v>
      </c>
      <c r="AK24" s="16">
        <f>IF(AN24=15,J24,0)</f>
        <v>0</v>
      </c>
      <c r="AL24" s="16">
        <f>IF(AN24=21,J24,0)</f>
        <v>0</v>
      </c>
      <c r="AN24" s="33">
        <v>21</v>
      </c>
      <c r="AO24" s="33">
        <f>G24*0.696952755905512</f>
        <v>0</v>
      </c>
      <c r="AP24" s="33">
        <f>G24*(1-0.696952755905512)</f>
        <v>0</v>
      </c>
      <c r="AQ24" s="28" t="s">
        <v>7</v>
      </c>
      <c r="AV24" s="33">
        <f>AW24+AX24</f>
        <v>0</v>
      </c>
      <c r="AW24" s="33">
        <f>F24*AO24</f>
        <v>0</v>
      </c>
      <c r="AX24" s="33">
        <f>F24*AP24</f>
        <v>0</v>
      </c>
      <c r="AY24" s="34" t="s">
        <v>153</v>
      </c>
      <c r="AZ24" s="34" t="s">
        <v>162</v>
      </c>
      <c r="BA24" s="25" t="s">
        <v>167</v>
      </c>
      <c r="BC24" s="33">
        <f>AW24+AX24</f>
        <v>0</v>
      </c>
      <c r="BD24" s="33">
        <f>G24/(100-BE24)*100</f>
        <v>0</v>
      </c>
      <c r="BE24" s="33">
        <v>0</v>
      </c>
      <c r="BF24" s="33">
        <f>L24</f>
        <v>11.232686000000001</v>
      </c>
      <c r="BH24" s="16">
        <f>F24*AO24</f>
        <v>0</v>
      </c>
      <c r="BI24" s="16">
        <f>F24*AP24</f>
        <v>0</v>
      </c>
      <c r="BJ24" s="16">
        <f>F24*G24</f>
        <v>0</v>
      </c>
    </row>
    <row r="25" spans="1:62" ht="12.75">
      <c r="A25" s="4" t="s">
        <v>16</v>
      </c>
      <c r="B25" s="4"/>
      <c r="C25" s="4" t="s">
        <v>47</v>
      </c>
      <c r="D25" s="4" t="s">
        <v>86</v>
      </c>
      <c r="E25" s="4" t="s">
        <v>112</v>
      </c>
      <c r="F25" s="16">
        <v>1.5</v>
      </c>
      <c r="G25" s="16"/>
      <c r="H25" s="16">
        <f>F25*AO25</f>
        <v>0</v>
      </c>
      <c r="I25" s="16">
        <f>F25*AP25</f>
        <v>0</v>
      </c>
      <c r="J25" s="16">
        <f>F25*G25</f>
        <v>0</v>
      </c>
      <c r="K25" s="16">
        <v>2.6922</v>
      </c>
      <c r="L25" s="16">
        <f>F25*K25</f>
        <v>4.0383000000000004</v>
      </c>
      <c r="M25" s="28" t="s">
        <v>138</v>
      </c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25"/>
      <c r="AJ25" s="16">
        <f>IF(AN25=0,J25,0)</f>
        <v>0</v>
      </c>
      <c r="AK25" s="16">
        <f>IF(AN25=15,J25,0)</f>
        <v>0</v>
      </c>
      <c r="AL25" s="16">
        <f>IF(AN25=21,J25,0)</f>
        <v>0</v>
      </c>
      <c r="AN25" s="33">
        <v>21</v>
      </c>
      <c r="AO25" s="33">
        <f>G25*0.538264801450402</f>
        <v>0</v>
      </c>
      <c r="AP25" s="33">
        <f>G25*(1-0.538264801450402)</f>
        <v>0</v>
      </c>
      <c r="AQ25" s="28" t="s">
        <v>7</v>
      </c>
      <c r="AV25" s="33">
        <f>AW25+AX25</f>
        <v>0</v>
      </c>
      <c r="AW25" s="33">
        <f>F25*AO25</f>
        <v>0</v>
      </c>
      <c r="AX25" s="33">
        <f>F25*AP25</f>
        <v>0</v>
      </c>
      <c r="AY25" s="34" t="s">
        <v>153</v>
      </c>
      <c r="AZ25" s="34" t="s">
        <v>162</v>
      </c>
      <c r="BA25" s="25" t="s">
        <v>167</v>
      </c>
      <c r="BC25" s="33">
        <f>AW25+AX25</f>
        <v>0</v>
      </c>
      <c r="BD25" s="33">
        <f>G25/(100-BE25)*100</f>
        <v>0</v>
      </c>
      <c r="BE25" s="33">
        <v>0</v>
      </c>
      <c r="BF25" s="33">
        <f>L25</f>
        <v>4.0383000000000004</v>
      </c>
      <c r="BH25" s="16">
        <f>F25*AO25</f>
        <v>0</v>
      </c>
      <c r="BI25" s="16">
        <f>F25*AP25</f>
        <v>0</v>
      </c>
      <c r="BJ25" s="16">
        <f>F25*G25</f>
        <v>0</v>
      </c>
    </row>
    <row r="26" spans="1:47" ht="12.75">
      <c r="A26" s="5"/>
      <c r="B26" s="13"/>
      <c r="C26" s="13" t="s">
        <v>48</v>
      </c>
      <c r="D26" s="13" t="s">
        <v>87</v>
      </c>
      <c r="E26" s="5" t="s">
        <v>6</v>
      </c>
      <c r="F26" s="5" t="s">
        <v>6</v>
      </c>
      <c r="G26" s="5" t="s">
        <v>6</v>
      </c>
      <c r="H26" s="36">
        <f>SUM(H27:H27)</f>
        <v>0</v>
      </c>
      <c r="I26" s="36">
        <f>SUM(I27:I27)</f>
        <v>0</v>
      </c>
      <c r="J26" s="36">
        <f>SUM(J27:J27)</f>
        <v>0</v>
      </c>
      <c r="K26" s="25"/>
      <c r="L26" s="36">
        <f>SUM(L27:L27)</f>
        <v>0.09082</v>
      </c>
      <c r="M26" s="25"/>
      <c r="AI26" s="25"/>
      <c r="AS26" s="36">
        <f>SUM(AJ27:AJ27)</f>
        <v>0</v>
      </c>
      <c r="AT26" s="36">
        <f>SUM(AK27:AK27)</f>
        <v>0</v>
      </c>
      <c r="AU26" s="36">
        <f>SUM(AL27:AL27)</f>
        <v>0</v>
      </c>
    </row>
    <row r="27" spans="1:62" ht="12.75">
      <c r="A27" s="4" t="s">
        <v>17</v>
      </c>
      <c r="B27" s="4"/>
      <c r="C27" s="4" t="s">
        <v>49</v>
      </c>
      <c r="D27" s="4" t="s">
        <v>88</v>
      </c>
      <c r="E27" s="4" t="s">
        <v>113</v>
      </c>
      <c r="F27" s="16">
        <v>1</v>
      </c>
      <c r="G27" s="16"/>
      <c r="H27" s="16">
        <f>F27*AO27</f>
        <v>0</v>
      </c>
      <c r="I27" s="16">
        <f>F27*AP27</f>
        <v>0</v>
      </c>
      <c r="J27" s="16">
        <f>F27*G27</f>
        <v>0</v>
      </c>
      <c r="K27" s="16">
        <v>0.09082</v>
      </c>
      <c r="L27" s="16">
        <f>F27*K27</f>
        <v>0.09082</v>
      </c>
      <c r="M27" s="28" t="s">
        <v>138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5"/>
      <c r="AJ27" s="16">
        <f>IF(AN27=0,J27,0)</f>
        <v>0</v>
      </c>
      <c r="AK27" s="16">
        <f>IF(AN27=15,J27,0)</f>
        <v>0</v>
      </c>
      <c r="AL27" s="16">
        <f>IF(AN27=21,J27,0)</f>
        <v>0</v>
      </c>
      <c r="AN27" s="33">
        <v>21</v>
      </c>
      <c r="AO27" s="33">
        <f>G27*0.233053892215569</f>
        <v>0</v>
      </c>
      <c r="AP27" s="33">
        <f>G27*(1-0.233053892215569)</f>
        <v>0</v>
      </c>
      <c r="AQ27" s="28" t="s">
        <v>7</v>
      </c>
      <c r="AV27" s="33">
        <f>AW27+AX27</f>
        <v>0</v>
      </c>
      <c r="AW27" s="33">
        <f>F27*AO27</f>
        <v>0</v>
      </c>
      <c r="AX27" s="33">
        <f>F27*AP27</f>
        <v>0</v>
      </c>
      <c r="AY27" s="34" t="s">
        <v>154</v>
      </c>
      <c r="AZ27" s="34" t="s">
        <v>163</v>
      </c>
      <c r="BA27" s="25" t="s">
        <v>167</v>
      </c>
      <c r="BC27" s="33">
        <f>AW27+AX27</f>
        <v>0</v>
      </c>
      <c r="BD27" s="33">
        <f>G27/(100-BE27)*100</f>
        <v>0</v>
      </c>
      <c r="BE27" s="33">
        <v>0</v>
      </c>
      <c r="BF27" s="33">
        <f>L27</f>
        <v>0.09082</v>
      </c>
      <c r="BH27" s="16">
        <f>F27*AO27</f>
        <v>0</v>
      </c>
      <c r="BI27" s="16">
        <f>F27*AP27</f>
        <v>0</v>
      </c>
      <c r="BJ27" s="16">
        <f>F27*G27</f>
        <v>0</v>
      </c>
    </row>
    <row r="28" spans="1:47" ht="12.75">
      <c r="A28" s="5"/>
      <c r="B28" s="13"/>
      <c r="C28" s="13" t="s">
        <v>50</v>
      </c>
      <c r="D28" s="13" t="s">
        <v>89</v>
      </c>
      <c r="E28" s="5" t="s">
        <v>6</v>
      </c>
      <c r="F28" s="5" t="s">
        <v>6</v>
      </c>
      <c r="G28" s="5" t="s">
        <v>6</v>
      </c>
      <c r="H28" s="36">
        <f>SUM(H29:H30)</f>
        <v>0</v>
      </c>
      <c r="I28" s="36">
        <f>SUM(I29:I30)</f>
        <v>0</v>
      </c>
      <c r="J28" s="36">
        <f>SUM(J29:J30)</f>
        <v>0</v>
      </c>
      <c r="K28" s="25"/>
      <c r="L28" s="36">
        <f>SUM(L29:L30)</f>
        <v>0.00032</v>
      </c>
      <c r="M28" s="25"/>
      <c r="AI28" s="25"/>
      <c r="AS28" s="36">
        <f>SUM(AJ29:AJ30)</f>
        <v>0</v>
      </c>
      <c r="AT28" s="36">
        <f>SUM(AK29:AK30)</f>
        <v>0</v>
      </c>
      <c r="AU28" s="36">
        <f>SUM(AL29:AL30)</f>
        <v>0</v>
      </c>
    </row>
    <row r="29" spans="1:62" ht="12.75">
      <c r="A29" s="4" t="s">
        <v>18</v>
      </c>
      <c r="B29" s="4"/>
      <c r="C29" s="4" t="s">
        <v>51</v>
      </c>
      <c r="D29" s="4" t="s">
        <v>90</v>
      </c>
      <c r="E29" s="4" t="s">
        <v>114</v>
      </c>
      <c r="F29" s="16">
        <v>12</v>
      </c>
      <c r="G29" s="16"/>
      <c r="H29" s="16">
        <f>F29*AO29</f>
        <v>0</v>
      </c>
      <c r="I29" s="16">
        <f>F29*AP29</f>
        <v>0</v>
      </c>
      <c r="J29" s="16">
        <f>F29*G29</f>
        <v>0</v>
      </c>
      <c r="K29" s="16">
        <v>1E-05</v>
      </c>
      <c r="L29" s="16">
        <f>F29*K29</f>
        <v>0.00012000000000000002</v>
      </c>
      <c r="M29" s="28" t="s">
        <v>138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25"/>
      <c r="AJ29" s="16">
        <f>IF(AN29=0,J29,0)</f>
        <v>0</v>
      </c>
      <c r="AK29" s="16">
        <f>IF(AN29=15,J29,0)</f>
        <v>0</v>
      </c>
      <c r="AL29" s="16">
        <f>IF(AN29=21,J29,0)</f>
        <v>0</v>
      </c>
      <c r="AN29" s="33">
        <v>21</v>
      </c>
      <c r="AO29" s="33">
        <f>G29*0.00463320463320463</f>
        <v>0</v>
      </c>
      <c r="AP29" s="33">
        <f>G29*(1-0.00463320463320463)</f>
        <v>0</v>
      </c>
      <c r="AQ29" s="28" t="s">
        <v>7</v>
      </c>
      <c r="AV29" s="33">
        <f>AW29+AX29</f>
        <v>0</v>
      </c>
      <c r="AW29" s="33">
        <f>F29*AO29</f>
        <v>0</v>
      </c>
      <c r="AX29" s="33">
        <f>F29*AP29</f>
        <v>0</v>
      </c>
      <c r="AY29" s="34" t="s">
        <v>155</v>
      </c>
      <c r="AZ29" s="34" t="s">
        <v>164</v>
      </c>
      <c r="BA29" s="25" t="s">
        <v>167</v>
      </c>
      <c r="BC29" s="33">
        <f>AW29+AX29</f>
        <v>0</v>
      </c>
      <c r="BD29" s="33">
        <f>G29/(100-BE29)*100</f>
        <v>0</v>
      </c>
      <c r="BE29" s="33">
        <v>0</v>
      </c>
      <c r="BF29" s="33">
        <f>L29</f>
        <v>0.00012000000000000002</v>
      </c>
      <c r="BH29" s="16">
        <f>F29*AO29</f>
        <v>0</v>
      </c>
      <c r="BI29" s="16">
        <f>F29*AP29</f>
        <v>0</v>
      </c>
      <c r="BJ29" s="16">
        <f>F29*G29</f>
        <v>0</v>
      </c>
    </row>
    <row r="30" spans="1:62" ht="12.75">
      <c r="A30" s="4" t="s">
        <v>19</v>
      </c>
      <c r="B30" s="4"/>
      <c r="C30" s="4" t="s">
        <v>52</v>
      </c>
      <c r="D30" s="4" t="s">
        <v>91</v>
      </c>
      <c r="E30" s="4" t="s">
        <v>113</v>
      </c>
      <c r="F30" s="16">
        <v>2</v>
      </c>
      <c r="G30" s="16"/>
      <c r="H30" s="16">
        <f>F30*AO30</f>
        <v>0</v>
      </c>
      <c r="I30" s="16">
        <f>F30*AP30</f>
        <v>0</v>
      </c>
      <c r="J30" s="16">
        <f>F30*G30</f>
        <v>0</v>
      </c>
      <c r="K30" s="16">
        <v>0.0001</v>
      </c>
      <c r="L30" s="16">
        <f>F30*K30</f>
        <v>0.0002</v>
      </c>
      <c r="M30" s="28" t="s">
        <v>138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5"/>
      <c r="AJ30" s="16">
        <f>IF(AN30=0,J30,0)</f>
        <v>0</v>
      </c>
      <c r="AK30" s="16">
        <f>IF(AN30=15,J30,0)</f>
        <v>0</v>
      </c>
      <c r="AL30" s="16">
        <f>IF(AN30=21,J30,0)</f>
        <v>0</v>
      </c>
      <c r="AN30" s="33">
        <v>21</v>
      </c>
      <c r="AO30" s="33">
        <f>G30*0.00952347359881486</f>
        <v>0</v>
      </c>
      <c r="AP30" s="33">
        <f>G30*(1-0.00952347359881486)</f>
        <v>0</v>
      </c>
      <c r="AQ30" s="28" t="s">
        <v>7</v>
      </c>
      <c r="AV30" s="33">
        <f>AW30+AX30</f>
        <v>0</v>
      </c>
      <c r="AW30" s="33">
        <f>F30*AO30</f>
        <v>0</v>
      </c>
      <c r="AX30" s="33">
        <f>F30*AP30</f>
        <v>0</v>
      </c>
      <c r="AY30" s="34" t="s">
        <v>155</v>
      </c>
      <c r="AZ30" s="34" t="s">
        <v>164</v>
      </c>
      <c r="BA30" s="25" t="s">
        <v>167</v>
      </c>
      <c r="BC30" s="33">
        <f>AW30+AX30</f>
        <v>0</v>
      </c>
      <c r="BD30" s="33">
        <f>G30/(100-BE30)*100</f>
        <v>0</v>
      </c>
      <c r="BE30" s="33">
        <v>0</v>
      </c>
      <c r="BF30" s="33">
        <f>L30</f>
        <v>0.0002</v>
      </c>
      <c r="BH30" s="16">
        <f>F30*AO30</f>
        <v>0</v>
      </c>
      <c r="BI30" s="16">
        <f>F30*AP30</f>
        <v>0</v>
      </c>
      <c r="BJ30" s="16">
        <f>F30*G30</f>
        <v>0</v>
      </c>
    </row>
    <row r="31" spans="1:47" ht="12.75">
      <c r="A31" s="5"/>
      <c r="B31" s="13"/>
      <c r="C31" s="13" t="s">
        <v>53</v>
      </c>
      <c r="D31" s="13" t="s">
        <v>92</v>
      </c>
      <c r="E31" s="5" t="s">
        <v>6</v>
      </c>
      <c r="F31" s="5" t="s">
        <v>6</v>
      </c>
      <c r="G31" s="5" t="s">
        <v>6</v>
      </c>
      <c r="H31" s="36">
        <f>SUM(H32:H34)</f>
        <v>0</v>
      </c>
      <c r="I31" s="36">
        <f>SUM(I32:I34)</f>
        <v>0</v>
      </c>
      <c r="J31" s="36">
        <f>SUM(J32:J34)</f>
        <v>0</v>
      </c>
      <c r="K31" s="25"/>
      <c r="L31" s="36">
        <f>SUM(L32:L34)</f>
        <v>3.73976</v>
      </c>
      <c r="M31" s="25"/>
      <c r="AI31" s="25"/>
      <c r="AS31" s="36">
        <f>SUM(AJ32:AJ34)</f>
        <v>0</v>
      </c>
      <c r="AT31" s="36">
        <f>SUM(AK32:AK34)</f>
        <v>0</v>
      </c>
      <c r="AU31" s="36">
        <f>SUM(AL32:AL34)</f>
        <v>0</v>
      </c>
    </row>
    <row r="32" spans="1:62" ht="12.75">
      <c r="A32" s="4" t="s">
        <v>20</v>
      </c>
      <c r="B32" s="4"/>
      <c r="C32" s="4" t="s">
        <v>54</v>
      </c>
      <c r="D32" s="4" t="s">
        <v>93</v>
      </c>
      <c r="E32" s="4" t="s">
        <v>113</v>
      </c>
      <c r="F32" s="16">
        <v>1</v>
      </c>
      <c r="G32" s="16"/>
      <c r="H32" s="16">
        <f>F32*AO32</f>
        <v>0</v>
      </c>
      <c r="I32" s="16">
        <f>F32*AP32</f>
        <v>0</v>
      </c>
      <c r="J32" s="16">
        <f>F32*G32</f>
        <v>0</v>
      </c>
      <c r="K32" s="16">
        <v>3.35207</v>
      </c>
      <c r="L32" s="16">
        <f>F32*K32</f>
        <v>3.35207</v>
      </c>
      <c r="M32" s="28" t="s">
        <v>138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25"/>
      <c r="AJ32" s="16">
        <f>IF(AN32=0,J32,0)</f>
        <v>0</v>
      </c>
      <c r="AK32" s="16">
        <f>IF(AN32=15,J32,0)</f>
        <v>0</v>
      </c>
      <c r="AL32" s="16">
        <f>IF(AN32=21,J32,0)</f>
        <v>0</v>
      </c>
      <c r="AN32" s="33">
        <v>21</v>
      </c>
      <c r="AO32" s="33">
        <f>G32*0.379185665347819</f>
        <v>0</v>
      </c>
      <c r="AP32" s="33">
        <f>G32*(1-0.379185665347819)</f>
        <v>0</v>
      </c>
      <c r="AQ32" s="28" t="s">
        <v>7</v>
      </c>
      <c r="AV32" s="33">
        <f>AW32+AX32</f>
        <v>0</v>
      </c>
      <c r="AW32" s="33">
        <f>F32*AO32</f>
        <v>0</v>
      </c>
      <c r="AX32" s="33">
        <f>F32*AP32</f>
        <v>0</v>
      </c>
      <c r="AY32" s="34" t="s">
        <v>156</v>
      </c>
      <c r="AZ32" s="34" t="s">
        <v>164</v>
      </c>
      <c r="BA32" s="25" t="s">
        <v>167</v>
      </c>
      <c r="BC32" s="33">
        <f>AW32+AX32</f>
        <v>0</v>
      </c>
      <c r="BD32" s="33">
        <f>G32/(100-BE32)*100</f>
        <v>0</v>
      </c>
      <c r="BE32" s="33">
        <v>0</v>
      </c>
      <c r="BF32" s="33">
        <f>L32</f>
        <v>3.35207</v>
      </c>
      <c r="BH32" s="16">
        <f>F32*AO32</f>
        <v>0</v>
      </c>
      <c r="BI32" s="16">
        <f>F32*AP32</f>
        <v>0</v>
      </c>
      <c r="BJ32" s="16">
        <f>F32*G32</f>
        <v>0</v>
      </c>
    </row>
    <row r="33" spans="1:62" ht="12.75">
      <c r="A33" s="4" t="s">
        <v>21</v>
      </c>
      <c r="B33" s="4"/>
      <c r="C33" s="4" t="s">
        <v>55</v>
      </c>
      <c r="D33" s="4" t="s">
        <v>94</v>
      </c>
      <c r="E33" s="4" t="s">
        <v>113</v>
      </c>
      <c r="F33" s="16">
        <v>1</v>
      </c>
      <c r="G33" s="16"/>
      <c r="H33" s="16">
        <f>F33*AO33</f>
        <v>0</v>
      </c>
      <c r="I33" s="16">
        <f>F33*AP33</f>
        <v>0</v>
      </c>
      <c r="J33" s="16">
        <f>F33*G33</f>
        <v>0</v>
      </c>
      <c r="K33" s="16">
        <v>0.22267</v>
      </c>
      <c r="L33" s="16">
        <f>F33*K33</f>
        <v>0.22267</v>
      </c>
      <c r="M33" s="28" t="s">
        <v>138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5"/>
      <c r="AJ33" s="16">
        <f>IF(AN33=0,J33,0)</f>
        <v>0</v>
      </c>
      <c r="AK33" s="16">
        <f>IF(AN33=15,J33,0)</f>
        <v>0</v>
      </c>
      <c r="AL33" s="16">
        <f>IF(AN33=21,J33,0)</f>
        <v>0</v>
      </c>
      <c r="AN33" s="33">
        <v>21</v>
      </c>
      <c r="AO33" s="33">
        <f>G33*0.428244277383735</f>
        <v>0</v>
      </c>
      <c r="AP33" s="33">
        <f>G33*(1-0.428244277383735)</f>
        <v>0</v>
      </c>
      <c r="AQ33" s="28" t="s">
        <v>7</v>
      </c>
      <c r="AV33" s="33">
        <f>AW33+AX33</f>
        <v>0</v>
      </c>
      <c r="AW33" s="33">
        <f>F33*AO33</f>
        <v>0</v>
      </c>
      <c r="AX33" s="33">
        <f>F33*AP33</f>
        <v>0</v>
      </c>
      <c r="AY33" s="34" t="s">
        <v>156</v>
      </c>
      <c r="AZ33" s="34" t="s">
        <v>164</v>
      </c>
      <c r="BA33" s="25" t="s">
        <v>167</v>
      </c>
      <c r="BC33" s="33">
        <f>AW33+AX33</f>
        <v>0</v>
      </c>
      <c r="BD33" s="33">
        <f>G33/(100-BE33)*100</f>
        <v>0</v>
      </c>
      <c r="BE33" s="33">
        <v>0</v>
      </c>
      <c r="BF33" s="33">
        <f>L33</f>
        <v>0.22267</v>
      </c>
      <c r="BH33" s="16">
        <f>F33*AO33</f>
        <v>0</v>
      </c>
      <c r="BI33" s="16">
        <f>F33*AP33</f>
        <v>0</v>
      </c>
      <c r="BJ33" s="16">
        <f>F33*G33</f>
        <v>0</v>
      </c>
    </row>
    <row r="34" spans="1:62" ht="12.75">
      <c r="A34" s="4" t="s">
        <v>22</v>
      </c>
      <c r="B34" s="4"/>
      <c r="C34" s="4" t="s">
        <v>56</v>
      </c>
      <c r="D34" s="4" t="s">
        <v>95</v>
      </c>
      <c r="E34" s="4" t="s">
        <v>113</v>
      </c>
      <c r="F34" s="16">
        <v>1</v>
      </c>
      <c r="G34" s="16"/>
      <c r="H34" s="16">
        <f>F34*AO34</f>
        <v>0</v>
      </c>
      <c r="I34" s="16">
        <f>F34*AP34</f>
        <v>0</v>
      </c>
      <c r="J34" s="16">
        <f>F34*G34</f>
        <v>0</v>
      </c>
      <c r="K34" s="16">
        <v>0.16502</v>
      </c>
      <c r="L34" s="16">
        <f>F34*K34</f>
        <v>0.16502</v>
      </c>
      <c r="M34" s="28" t="s">
        <v>138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25"/>
      <c r="AJ34" s="16">
        <f>IF(AN34=0,J34,0)</f>
        <v>0</v>
      </c>
      <c r="AK34" s="16">
        <f>IF(AN34=15,J34,0)</f>
        <v>0</v>
      </c>
      <c r="AL34" s="16">
        <f>IF(AN34=21,J34,0)</f>
        <v>0</v>
      </c>
      <c r="AN34" s="33">
        <v>21</v>
      </c>
      <c r="AO34" s="33">
        <f>G34*0.822348122866894</f>
        <v>0</v>
      </c>
      <c r="AP34" s="33">
        <f>G34*(1-0.822348122866894)</f>
        <v>0</v>
      </c>
      <c r="AQ34" s="28" t="s">
        <v>7</v>
      </c>
      <c r="AV34" s="33">
        <f>AW34+AX34</f>
        <v>0</v>
      </c>
      <c r="AW34" s="33">
        <f>F34*AO34</f>
        <v>0</v>
      </c>
      <c r="AX34" s="33">
        <f>F34*AP34</f>
        <v>0</v>
      </c>
      <c r="AY34" s="34" t="s">
        <v>156</v>
      </c>
      <c r="AZ34" s="34" t="s">
        <v>164</v>
      </c>
      <c r="BA34" s="25" t="s">
        <v>167</v>
      </c>
      <c r="BC34" s="33">
        <f>AW34+AX34</f>
        <v>0</v>
      </c>
      <c r="BD34" s="33">
        <f>G34/(100-BE34)*100</f>
        <v>0</v>
      </c>
      <c r="BE34" s="33">
        <v>0</v>
      </c>
      <c r="BF34" s="33">
        <f>L34</f>
        <v>0.16502</v>
      </c>
      <c r="BH34" s="16">
        <f>F34*AO34</f>
        <v>0</v>
      </c>
      <c r="BI34" s="16">
        <f>F34*AP34</f>
        <v>0</v>
      </c>
      <c r="BJ34" s="16">
        <f>F34*G34</f>
        <v>0</v>
      </c>
    </row>
    <row r="35" spans="1:47" ht="12.75">
      <c r="A35" s="5"/>
      <c r="B35" s="13"/>
      <c r="C35" s="13" t="s">
        <v>57</v>
      </c>
      <c r="D35" s="13" t="s">
        <v>96</v>
      </c>
      <c r="E35" s="5" t="s">
        <v>6</v>
      </c>
      <c r="F35" s="5" t="s">
        <v>6</v>
      </c>
      <c r="G35" s="5" t="s">
        <v>6</v>
      </c>
      <c r="H35" s="36">
        <f>SUM(H36:H37)</f>
        <v>0</v>
      </c>
      <c r="I35" s="36">
        <f>SUM(I36:I37)</f>
        <v>0</v>
      </c>
      <c r="J35" s="36">
        <f>SUM(J36:J37)</f>
        <v>0</v>
      </c>
      <c r="K35" s="25"/>
      <c r="L35" s="36">
        <f>SUM(L36:L37)</f>
        <v>8.47107</v>
      </c>
      <c r="M35" s="25"/>
      <c r="AI35" s="25"/>
      <c r="AS35" s="36">
        <f>SUM(AJ36:AJ37)</f>
        <v>0</v>
      </c>
      <c r="AT35" s="36">
        <f>SUM(AK36:AK37)</f>
        <v>0</v>
      </c>
      <c r="AU35" s="36">
        <f>SUM(AL36:AL37)</f>
        <v>0</v>
      </c>
    </row>
    <row r="36" spans="1:62" ht="12.75">
      <c r="A36" s="4" t="s">
        <v>23</v>
      </c>
      <c r="B36" s="4"/>
      <c r="C36" s="4" t="s">
        <v>58</v>
      </c>
      <c r="D36" s="4" t="s">
        <v>97</v>
      </c>
      <c r="E36" s="4" t="s">
        <v>114</v>
      </c>
      <c r="F36" s="16">
        <v>12</v>
      </c>
      <c r="G36" s="16"/>
      <c r="H36" s="16">
        <f>F36*AO36</f>
        <v>0</v>
      </c>
      <c r="I36" s="16">
        <f>F36*AP36</f>
        <v>0</v>
      </c>
      <c r="J36" s="16">
        <f>F36*G36</f>
        <v>0</v>
      </c>
      <c r="K36" s="16">
        <v>0.09359</v>
      </c>
      <c r="L36" s="16">
        <f>F36*K36</f>
        <v>1.12308</v>
      </c>
      <c r="M36" s="28" t="s">
        <v>138</v>
      </c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25"/>
      <c r="AJ36" s="16">
        <f>IF(AN36=0,J36,0)</f>
        <v>0</v>
      </c>
      <c r="AK36" s="16">
        <f>IF(AN36=15,J36,0)</f>
        <v>0</v>
      </c>
      <c r="AL36" s="16">
        <f>IF(AN36=21,J36,0)</f>
        <v>0</v>
      </c>
      <c r="AN36" s="33">
        <v>21</v>
      </c>
      <c r="AO36" s="33">
        <f>G36*0.0546725742855981</f>
        <v>0</v>
      </c>
      <c r="AP36" s="33">
        <f>G36*(1-0.0546725742855981)</f>
        <v>0</v>
      </c>
      <c r="AQ36" s="28" t="s">
        <v>7</v>
      </c>
      <c r="AV36" s="33">
        <f>AW36+AX36</f>
        <v>0</v>
      </c>
      <c r="AW36" s="33">
        <f>F36*AO36</f>
        <v>0</v>
      </c>
      <c r="AX36" s="33">
        <f>F36*AP36</f>
        <v>0</v>
      </c>
      <c r="AY36" s="34" t="s">
        <v>157</v>
      </c>
      <c r="AZ36" s="34" t="s">
        <v>165</v>
      </c>
      <c r="BA36" s="25" t="s">
        <v>167</v>
      </c>
      <c r="BC36" s="33">
        <f>AW36+AX36</f>
        <v>0</v>
      </c>
      <c r="BD36" s="33">
        <f>G36/(100-BE36)*100</f>
        <v>0</v>
      </c>
      <c r="BE36" s="33">
        <v>0</v>
      </c>
      <c r="BF36" s="33">
        <f>L36</f>
        <v>1.12308</v>
      </c>
      <c r="BH36" s="16">
        <f>F36*AO36</f>
        <v>0</v>
      </c>
      <c r="BI36" s="16">
        <f>F36*AP36</f>
        <v>0</v>
      </c>
      <c r="BJ36" s="16">
        <f>F36*G36</f>
        <v>0</v>
      </c>
    </row>
    <row r="37" spans="1:62" ht="12.75">
      <c r="A37" s="4" t="s">
        <v>24</v>
      </c>
      <c r="B37" s="4"/>
      <c r="C37" s="4" t="s">
        <v>59</v>
      </c>
      <c r="D37" s="4" t="s">
        <v>98</v>
      </c>
      <c r="E37" s="4" t="s">
        <v>112</v>
      </c>
      <c r="F37" s="16">
        <v>3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2.44933</v>
      </c>
      <c r="L37" s="16">
        <f>F37*K37</f>
        <v>7.347989999999999</v>
      </c>
      <c r="M37" s="28" t="s">
        <v>138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25"/>
      <c r="AJ37" s="16">
        <f>IF(AN37=0,J37,0)</f>
        <v>0</v>
      </c>
      <c r="AK37" s="16">
        <f>IF(AN37=15,J37,0)</f>
        <v>0</v>
      </c>
      <c r="AL37" s="16">
        <f>IF(AN37=21,J37,0)</f>
        <v>0</v>
      </c>
      <c r="AN37" s="33">
        <v>21</v>
      </c>
      <c r="AO37" s="33">
        <f>G37*0.0485247982851647</f>
        <v>0</v>
      </c>
      <c r="AP37" s="33">
        <f>G37*(1-0.0485247982851647)</f>
        <v>0</v>
      </c>
      <c r="AQ37" s="28" t="s">
        <v>7</v>
      </c>
      <c r="AV37" s="33">
        <f>AW37+AX37</f>
        <v>0</v>
      </c>
      <c r="AW37" s="33">
        <f>F37*AO37</f>
        <v>0</v>
      </c>
      <c r="AX37" s="33">
        <f>F37*AP37</f>
        <v>0</v>
      </c>
      <c r="AY37" s="34" t="s">
        <v>157</v>
      </c>
      <c r="AZ37" s="34" t="s">
        <v>165</v>
      </c>
      <c r="BA37" s="25" t="s">
        <v>167</v>
      </c>
      <c r="BC37" s="33">
        <f>AW37+AX37</f>
        <v>0</v>
      </c>
      <c r="BD37" s="33">
        <f>G37/(100-BE37)*100</f>
        <v>0</v>
      </c>
      <c r="BE37" s="33">
        <v>0</v>
      </c>
      <c r="BF37" s="33">
        <f>L37</f>
        <v>7.347989999999999</v>
      </c>
      <c r="BH37" s="16">
        <f>F37*AO37</f>
        <v>0</v>
      </c>
      <c r="BI37" s="16">
        <f>F37*AP37</f>
        <v>0</v>
      </c>
      <c r="BJ37" s="16">
        <f>F37*G37</f>
        <v>0</v>
      </c>
    </row>
    <row r="38" spans="1:47" ht="12.75">
      <c r="A38" s="5"/>
      <c r="B38" s="13"/>
      <c r="C38" s="13" t="s">
        <v>60</v>
      </c>
      <c r="D38" s="13" t="s">
        <v>99</v>
      </c>
      <c r="E38" s="5" t="s">
        <v>6</v>
      </c>
      <c r="F38" s="5" t="s">
        <v>6</v>
      </c>
      <c r="G38" s="5" t="s">
        <v>6</v>
      </c>
      <c r="H38" s="36">
        <f>SUM(H39:H41)</f>
        <v>0</v>
      </c>
      <c r="I38" s="36">
        <f>SUM(I39:I41)</f>
        <v>0</v>
      </c>
      <c r="J38" s="36">
        <f>SUM(J39:J41)</f>
        <v>0</v>
      </c>
      <c r="K38" s="25"/>
      <c r="L38" s="36">
        <f>SUM(L39:L41)</f>
        <v>0</v>
      </c>
      <c r="M38" s="25"/>
      <c r="AI38" s="25"/>
      <c r="AS38" s="36">
        <f>SUM(AJ39:AJ41)</f>
        <v>0</v>
      </c>
      <c r="AT38" s="36">
        <f>SUM(AK39:AK41)</f>
        <v>0</v>
      </c>
      <c r="AU38" s="36">
        <f>SUM(AL39:AL41)</f>
        <v>0</v>
      </c>
    </row>
    <row r="39" spans="1:62" ht="12.75">
      <c r="A39" s="4" t="s">
        <v>25</v>
      </c>
      <c r="B39" s="4"/>
      <c r="C39" s="4" t="s">
        <v>61</v>
      </c>
      <c r="D39" s="4" t="s">
        <v>100</v>
      </c>
      <c r="E39" s="4" t="s">
        <v>115</v>
      </c>
      <c r="F39" s="16">
        <v>25.09</v>
      </c>
      <c r="G39" s="16"/>
      <c r="H39" s="16">
        <f>F39*AO39</f>
        <v>0</v>
      </c>
      <c r="I39" s="16">
        <f>F39*AP39</f>
        <v>0</v>
      </c>
      <c r="J39" s="16">
        <f>F39*G39</f>
        <v>0</v>
      </c>
      <c r="K39" s="16">
        <v>0</v>
      </c>
      <c r="L39" s="16">
        <f>F39*K39</f>
        <v>0</v>
      </c>
      <c r="M39" s="28" t="s">
        <v>138</v>
      </c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25"/>
      <c r="AJ39" s="16">
        <f>IF(AN39=0,J39,0)</f>
        <v>0</v>
      </c>
      <c r="AK39" s="16">
        <f>IF(AN39=15,J39,0)</f>
        <v>0</v>
      </c>
      <c r="AL39" s="16">
        <f>IF(AN39=21,J39,0)</f>
        <v>0</v>
      </c>
      <c r="AN39" s="33">
        <v>21</v>
      </c>
      <c r="AO39" s="33">
        <f>G39*0</f>
        <v>0</v>
      </c>
      <c r="AP39" s="33">
        <f>G39*(1-0)</f>
        <v>0</v>
      </c>
      <c r="AQ39" s="28" t="s">
        <v>11</v>
      </c>
      <c r="AV39" s="33">
        <f>AW39+AX39</f>
        <v>0</v>
      </c>
      <c r="AW39" s="33">
        <f>F39*AO39</f>
        <v>0</v>
      </c>
      <c r="AX39" s="33">
        <f>F39*AP39</f>
        <v>0</v>
      </c>
      <c r="AY39" s="34" t="s">
        <v>158</v>
      </c>
      <c r="AZ39" s="34" t="s">
        <v>165</v>
      </c>
      <c r="BA39" s="25" t="s">
        <v>167</v>
      </c>
      <c r="BC39" s="33">
        <f>AW39+AX39</f>
        <v>0</v>
      </c>
      <c r="BD39" s="33">
        <f>G39/(100-BE39)*100</f>
        <v>0</v>
      </c>
      <c r="BE39" s="33">
        <v>0</v>
      </c>
      <c r="BF39" s="33">
        <f>L39</f>
        <v>0</v>
      </c>
      <c r="BH39" s="16">
        <f>F39*AO39</f>
        <v>0</v>
      </c>
      <c r="BI39" s="16">
        <f>F39*AP39</f>
        <v>0</v>
      </c>
      <c r="BJ39" s="16">
        <f>F39*G39</f>
        <v>0</v>
      </c>
    </row>
    <row r="40" spans="1:62" ht="12.75">
      <c r="A40" s="4" t="s">
        <v>26</v>
      </c>
      <c r="B40" s="4"/>
      <c r="C40" s="4" t="s">
        <v>62</v>
      </c>
      <c r="D40" s="4" t="s">
        <v>101</v>
      </c>
      <c r="E40" s="4" t="s">
        <v>115</v>
      </c>
      <c r="F40" s="16">
        <v>25.09</v>
      </c>
      <c r="G40" s="16"/>
      <c r="H40" s="16">
        <f>F40*AO40</f>
        <v>0</v>
      </c>
      <c r="I40" s="16">
        <f>F40*AP40</f>
        <v>0</v>
      </c>
      <c r="J40" s="16">
        <f>F40*G40</f>
        <v>0</v>
      </c>
      <c r="K40" s="16">
        <v>0</v>
      </c>
      <c r="L40" s="16">
        <f>F40*K40</f>
        <v>0</v>
      </c>
      <c r="M40" s="28" t="s">
        <v>138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5"/>
      <c r="AJ40" s="16">
        <f>IF(AN40=0,J40,0)</f>
        <v>0</v>
      </c>
      <c r="AK40" s="16">
        <f>IF(AN40=15,J40,0)</f>
        <v>0</v>
      </c>
      <c r="AL40" s="16">
        <f>IF(AN40=21,J40,0)</f>
        <v>0</v>
      </c>
      <c r="AN40" s="33">
        <v>21</v>
      </c>
      <c r="AO40" s="33">
        <f>G40*0</f>
        <v>0</v>
      </c>
      <c r="AP40" s="33">
        <f>G40*(1-0)</f>
        <v>0</v>
      </c>
      <c r="AQ40" s="28" t="s">
        <v>11</v>
      </c>
      <c r="AV40" s="33">
        <f>AW40+AX40</f>
        <v>0</v>
      </c>
      <c r="AW40" s="33">
        <f>F40*AO40</f>
        <v>0</v>
      </c>
      <c r="AX40" s="33">
        <f>F40*AP40</f>
        <v>0</v>
      </c>
      <c r="AY40" s="34" t="s">
        <v>158</v>
      </c>
      <c r="AZ40" s="34" t="s">
        <v>165</v>
      </c>
      <c r="BA40" s="25" t="s">
        <v>167</v>
      </c>
      <c r="BC40" s="33">
        <f>AW40+AX40</f>
        <v>0</v>
      </c>
      <c r="BD40" s="33">
        <f>G40/(100-BE40)*100</f>
        <v>0</v>
      </c>
      <c r="BE40" s="33">
        <v>0</v>
      </c>
      <c r="BF40" s="33">
        <f>L40</f>
        <v>0</v>
      </c>
      <c r="BH40" s="16">
        <f>F40*AO40</f>
        <v>0</v>
      </c>
      <c r="BI40" s="16">
        <f>F40*AP40</f>
        <v>0</v>
      </c>
      <c r="BJ40" s="16">
        <f>F40*G40</f>
        <v>0</v>
      </c>
    </row>
    <row r="41" spans="1:62" ht="12.75">
      <c r="A41" s="4" t="s">
        <v>27</v>
      </c>
      <c r="B41" s="4"/>
      <c r="C41" s="4" t="s">
        <v>63</v>
      </c>
      <c r="D41" s="4" t="s">
        <v>102</v>
      </c>
      <c r="E41" s="4" t="s">
        <v>115</v>
      </c>
      <c r="F41" s="16">
        <v>25.09</v>
      </c>
      <c r="G41" s="16"/>
      <c r="H41" s="16">
        <f>F41*AO41</f>
        <v>0</v>
      </c>
      <c r="I41" s="16">
        <f>F41*AP41</f>
        <v>0</v>
      </c>
      <c r="J41" s="16">
        <f>F41*G41</f>
        <v>0</v>
      </c>
      <c r="K41" s="16">
        <v>0</v>
      </c>
      <c r="L41" s="16">
        <f>F41*K41</f>
        <v>0</v>
      </c>
      <c r="M41" s="28" t="s">
        <v>138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5"/>
      <c r="AJ41" s="16">
        <f>IF(AN41=0,J41,0)</f>
        <v>0</v>
      </c>
      <c r="AK41" s="16">
        <f>IF(AN41=15,J41,0)</f>
        <v>0</v>
      </c>
      <c r="AL41" s="16">
        <f>IF(AN41=21,J41,0)</f>
        <v>0</v>
      </c>
      <c r="AN41" s="33">
        <v>21</v>
      </c>
      <c r="AO41" s="33">
        <f>G41*0</f>
        <v>0</v>
      </c>
      <c r="AP41" s="33">
        <f>G41*(1-0)</f>
        <v>0</v>
      </c>
      <c r="AQ41" s="28" t="s">
        <v>11</v>
      </c>
      <c r="AV41" s="33">
        <f>AW41+AX41</f>
        <v>0</v>
      </c>
      <c r="AW41" s="33">
        <f>F41*AO41</f>
        <v>0</v>
      </c>
      <c r="AX41" s="33">
        <f>F41*AP41</f>
        <v>0</v>
      </c>
      <c r="AY41" s="34" t="s">
        <v>158</v>
      </c>
      <c r="AZ41" s="34" t="s">
        <v>165</v>
      </c>
      <c r="BA41" s="25" t="s">
        <v>167</v>
      </c>
      <c r="BC41" s="33">
        <f>AW41+AX41</f>
        <v>0</v>
      </c>
      <c r="BD41" s="33">
        <f>G41/(100-BE41)*100</f>
        <v>0</v>
      </c>
      <c r="BE41" s="33">
        <v>0</v>
      </c>
      <c r="BF41" s="33">
        <f>L41</f>
        <v>0</v>
      </c>
      <c r="BH41" s="16">
        <f>F41*AO41</f>
        <v>0</v>
      </c>
      <c r="BI41" s="16">
        <f>F41*AP41</f>
        <v>0</v>
      </c>
      <c r="BJ41" s="16">
        <f>F41*G41</f>
        <v>0</v>
      </c>
    </row>
    <row r="42" spans="1:47" ht="12.75">
      <c r="A42" s="5"/>
      <c r="B42" s="13"/>
      <c r="C42" s="13" t="s">
        <v>64</v>
      </c>
      <c r="D42" s="13" t="s">
        <v>103</v>
      </c>
      <c r="E42" s="5" t="s">
        <v>6</v>
      </c>
      <c r="F42" s="5" t="s">
        <v>6</v>
      </c>
      <c r="G42" s="5" t="s">
        <v>6</v>
      </c>
      <c r="H42" s="36">
        <f>SUM(H43:H46)</f>
        <v>0</v>
      </c>
      <c r="I42" s="36">
        <f>SUM(I43:I46)</f>
        <v>0</v>
      </c>
      <c r="J42" s="36">
        <f>SUM(J43:J46)</f>
        <v>0</v>
      </c>
      <c r="K42" s="25"/>
      <c r="L42" s="36">
        <f>SUM(L43:L46)</f>
        <v>0</v>
      </c>
      <c r="M42" s="25"/>
      <c r="AI42" s="25"/>
      <c r="AS42" s="36">
        <f>SUM(AJ43:AJ46)</f>
        <v>0</v>
      </c>
      <c r="AT42" s="36">
        <f>SUM(AK43:AK46)</f>
        <v>0</v>
      </c>
      <c r="AU42" s="36">
        <f>SUM(AL43:AL46)</f>
        <v>0</v>
      </c>
    </row>
    <row r="43" spans="1:62" ht="12.75">
      <c r="A43" s="4" t="s">
        <v>28</v>
      </c>
      <c r="B43" s="4"/>
      <c r="C43" s="4" t="s">
        <v>65</v>
      </c>
      <c r="D43" s="4" t="s">
        <v>104</v>
      </c>
      <c r="E43" s="4" t="s">
        <v>115</v>
      </c>
      <c r="F43" s="16">
        <v>8.47</v>
      </c>
      <c r="G43" s="16"/>
      <c r="H43" s="16">
        <f>F43*AO43</f>
        <v>0</v>
      </c>
      <c r="I43" s="16">
        <f>F43*AP43</f>
        <v>0</v>
      </c>
      <c r="J43" s="16">
        <f>F43*G43</f>
        <v>0</v>
      </c>
      <c r="K43" s="16">
        <v>0</v>
      </c>
      <c r="L43" s="16">
        <f>F43*K43</f>
        <v>0</v>
      </c>
      <c r="M43" s="28" t="s">
        <v>139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25"/>
      <c r="AJ43" s="16">
        <f>IF(AN43=0,J43,0)</f>
        <v>0</v>
      </c>
      <c r="AK43" s="16">
        <f>IF(AN43=15,J43,0)</f>
        <v>0</v>
      </c>
      <c r="AL43" s="16">
        <f>IF(AN43=21,J43,0)</f>
        <v>0</v>
      </c>
      <c r="AN43" s="33">
        <v>21</v>
      </c>
      <c r="AO43" s="33">
        <f>G43*0</f>
        <v>0</v>
      </c>
      <c r="AP43" s="33">
        <f>G43*(1-0)</f>
        <v>0</v>
      </c>
      <c r="AQ43" s="28" t="s">
        <v>11</v>
      </c>
      <c r="AV43" s="33">
        <f>AW43+AX43</f>
        <v>0</v>
      </c>
      <c r="AW43" s="33">
        <f>F43*AO43</f>
        <v>0</v>
      </c>
      <c r="AX43" s="33">
        <f>F43*AP43</f>
        <v>0</v>
      </c>
      <c r="AY43" s="34" t="s">
        <v>159</v>
      </c>
      <c r="AZ43" s="34" t="s">
        <v>165</v>
      </c>
      <c r="BA43" s="25" t="s">
        <v>167</v>
      </c>
      <c r="BC43" s="33">
        <f>AW43+AX43</f>
        <v>0</v>
      </c>
      <c r="BD43" s="33">
        <f>G43/(100-BE43)*100</f>
        <v>0</v>
      </c>
      <c r="BE43" s="33">
        <v>0</v>
      </c>
      <c r="BF43" s="33">
        <f>L43</f>
        <v>0</v>
      </c>
      <c r="BH43" s="16">
        <f>F43*AO43</f>
        <v>0</v>
      </c>
      <c r="BI43" s="16">
        <f>F43*AP43</f>
        <v>0</v>
      </c>
      <c r="BJ43" s="16">
        <f>F43*G43</f>
        <v>0</v>
      </c>
    </row>
    <row r="44" spans="1:62" ht="12.75">
      <c r="A44" s="4" t="s">
        <v>29</v>
      </c>
      <c r="B44" s="4"/>
      <c r="C44" s="4" t="s">
        <v>66</v>
      </c>
      <c r="D44" s="4" t="s">
        <v>105</v>
      </c>
      <c r="E44" s="4" t="s">
        <v>115</v>
      </c>
      <c r="F44" s="16">
        <v>16.94</v>
      </c>
      <c r="G44" s="16"/>
      <c r="H44" s="16">
        <f>F44*AO44</f>
        <v>0</v>
      </c>
      <c r="I44" s="16">
        <f>F44*AP44</f>
        <v>0</v>
      </c>
      <c r="J44" s="16">
        <f>F44*G44</f>
        <v>0</v>
      </c>
      <c r="K44" s="16">
        <v>0</v>
      </c>
      <c r="L44" s="16">
        <f>F44*K44</f>
        <v>0</v>
      </c>
      <c r="M44" s="28" t="s">
        <v>139</v>
      </c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25"/>
      <c r="AJ44" s="16">
        <f>IF(AN44=0,J44,0)</f>
        <v>0</v>
      </c>
      <c r="AK44" s="16">
        <f>IF(AN44=15,J44,0)</f>
        <v>0</v>
      </c>
      <c r="AL44" s="16">
        <f>IF(AN44=21,J44,0)</f>
        <v>0</v>
      </c>
      <c r="AN44" s="33">
        <v>21</v>
      </c>
      <c r="AO44" s="33">
        <f>G44*0.0102310231023102</f>
        <v>0</v>
      </c>
      <c r="AP44" s="33">
        <f>G44*(1-0.0102310231023102)</f>
        <v>0</v>
      </c>
      <c r="AQ44" s="28" t="s">
        <v>11</v>
      </c>
      <c r="AV44" s="33">
        <f>AW44+AX44</f>
        <v>0</v>
      </c>
      <c r="AW44" s="33">
        <f>F44*AO44</f>
        <v>0</v>
      </c>
      <c r="AX44" s="33">
        <f>F44*AP44</f>
        <v>0</v>
      </c>
      <c r="AY44" s="34" t="s">
        <v>159</v>
      </c>
      <c r="AZ44" s="34" t="s">
        <v>165</v>
      </c>
      <c r="BA44" s="25" t="s">
        <v>167</v>
      </c>
      <c r="BC44" s="33">
        <f>AW44+AX44</f>
        <v>0</v>
      </c>
      <c r="BD44" s="33">
        <f>G44/(100-BE44)*100</f>
        <v>0</v>
      </c>
      <c r="BE44" s="33">
        <v>0</v>
      </c>
      <c r="BF44" s="33">
        <f>L44</f>
        <v>0</v>
      </c>
      <c r="BH44" s="16">
        <f>F44*AO44</f>
        <v>0</v>
      </c>
      <c r="BI44" s="16">
        <f>F44*AP44</f>
        <v>0</v>
      </c>
      <c r="BJ44" s="16">
        <f>F44*G44</f>
        <v>0</v>
      </c>
    </row>
    <row r="45" spans="1:62" ht="12.75">
      <c r="A45" s="4" t="s">
        <v>30</v>
      </c>
      <c r="B45" s="4"/>
      <c r="C45" s="4" t="s">
        <v>67</v>
      </c>
      <c r="D45" s="4" t="s">
        <v>106</v>
      </c>
      <c r="E45" s="4" t="s">
        <v>115</v>
      </c>
      <c r="F45" s="16">
        <v>8.47</v>
      </c>
      <c r="G45" s="16"/>
      <c r="H45" s="16">
        <f>F45*AO45</f>
        <v>0</v>
      </c>
      <c r="I45" s="16">
        <f>F45*AP45</f>
        <v>0</v>
      </c>
      <c r="J45" s="16">
        <f>F45*G45</f>
        <v>0</v>
      </c>
      <c r="K45" s="16">
        <v>0</v>
      </c>
      <c r="L45" s="16">
        <f>F45*K45</f>
        <v>0</v>
      </c>
      <c r="M45" s="28" t="s">
        <v>139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25"/>
      <c r="AJ45" s="16">
        <f>IF(AN45=0,J45,0)</f>
        <v>0</v>
      </c>
      <c r="AK45" s="16">
        <f>IF(AN45=15,J45,0)</f>
        <v>0</v>
      </c>
      <c r="AL45" s="16">
        <f>IF(AN45=21,J45,0)</f>
        <v>0</v>
      </c>
      <c r="AN45" s="33">
        <v>21</v>
      </c>
      <c r="AO45" s="33">
        <f>G45*0</f>
        <v>0</v>
      </c>
      <c r="AP45" s="33">
        <f>G45*(1-0)</f>
        <v>0</v>
      </c>
      <c r="AQ45" s="28" t="s">
        <v>11</v>
      </c>
      <c r="AV45" s="33">
        <f>AW45+AX45</f>
        <v>0</v>
      </c>
      <c r="AW45" s="33">
        <f>F45*AO45</f>
        <v>0</v>
      </c>
      <c r="AX45" s="33">
        <f>F45*AP45</f>
        <v>0</v>
      </c>
      <c r="AY45" s="34" t="s">
        <v>159</v>
      </c>
      <c r="AZ45" s="34" t="s">
        <v>165</v>
      </c>
      <c r="BA45" s="25" t="s">
        <v>167</v>
      </c>
      <c r="BC45" s="33">
        <f>AW45+AX45</f>
        <v>0</v>
      </c>
      <c r="BD45" s="33">
        <f>G45/(100-BE45)*100</f>
        <v>0</v>
      </c>
      <c r="BE45" s="33">
        <v>0</v>
      </c>
      <c r="BF45" s="33">
        <f>L45</f>
        <v>0</v>
      </c>
      <c r="BH45" s="16">
        <f>F45*AO45</f>
        <v>0</v>
      </c>
      <c r="BI45" s="16">
        <f>F45*AP45</f>
        <v>0</v>
      </c>
      <c r="BJ45" s="16">
        <f>F45*G45</f>
        <v>0</v>
      </c>
    </row>
    <row r="46" spans="1:62" ht="12.75">
      <c r="A46" s="4" t="s">
        <v>31</v>
      </c>
      <c r="B46" s="4"/>
      <c r="C46" s="4" t="s">
        <v>68</v>
      </c>
      <c r="D46" s="4" t="s">
        <v>107</v>
      </c>
      <c r="E46" s="4" t="s">
        <v>115</v>
      </c>
      <c r="F46" s="16">
        <v>8.47</v>
      </c>
      <c r="G46" s="16"/>
      <c r="H46" s="16">
        <f>F46*AO46</f>
        <v>0</v>
      </c>
      <c r="I46" s="16">
        <f>F46*AP46</f>
        <v>0</v>
      </c>
      <c r="J46" s="16">
        <f>F46*G46</f>
        <v>0</v>
      </c>
      <c r="K46" s="16">
        <v>0</v>
      </c>
      <c r="L46" s="16">
        <f>F46*K46</f>
        <v>0</v>
      </c>
      <c r="M46" s="28" t="s">
        <v>138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5"/>
      <c r="AJ46" s="16">
        <f>IF(AN46=0,J46,0)</f>
        <v>0</v>
      </c>
      <c r="AK46" s="16">
        <f>IF(AN46=15,J46,0)</f>
        <v>0</v>
      </c>
      <c r="AL46" s="16">
        <f>IF(AN46=21,J46,0)</f>
        <v>0</v>
      </c>
      <c r="AN46" s="33">
        <v>21</v>
      </c>
      <c r="AO46" s="33">
        <f>G46*0</f>
        <v>0</v>
      </c>
      <c r="AP46" s="33">
        <f>G46*(1-0)</f>
        <v>0</v>
      </c>
      <c r="AQ46" s="28" t="s">
        <v>11</v>
      </c>
      <c r="AV46" s="33">
        <f>AW46+AX46</f>
        <v>0</v>
      </c>
      <c r="AW46" s="33">
        <f>F46*AO46</f>
        <v>0</v>
      </c>
      <c r="AX46" s="33">
        <f>F46*AP46</f>
        <v>0</v>
      </c>
      <c r="AY46" s="34" t="s">
        <v>159</v>
      </c>
      <c r="AZ46" s="34" t="s">
        <v>165</v>
      </c>
      <c r="BA46" s="25" t="s">
        <v>167</v>
      </c>
      <c r="BC46" s="33">
        <f>AW46+AX46</f>
        <v>0</v>
      </c>
      <c r="BD46" s="33">
        <f>G46/(100-BE46)*100</f>
        <v>0</v>
      </c>
      <c r="BE46" s="33">
        <v>0</v>
      </c>
      <c r="BF46" s="33">
        <f>L46</f>
        <v>0</v>
      </c>
      <c r="BH46" s="16">
        <f>F46*AO46</f>
        <v>0</v>
      </c>
      <c r="BI46" s="16">
        <f>F46*AP46</f>
        <v>0</v>
      </c>
      <c r="BJ46" s="16">
        <f>F46*G46</f>
        <v>0</v>
      </c>
    </row>
    <row r="47" spans="1:47" ht="12.75">
      <c r="A47" s="5"/>
      <c r="B47" s="13"/>
      <c r="C47" s="13"/>
      <c r="D47" s="13" t="s">
        <v>108</v>
      </c>
      <c r="E47" s="5" t="s">
        <v>6</v>
      </c>
      <c r="F47" s="5" t="s">
        <v>6</v>
      </c>
      <c r="G47" s="5" t="s">
        <v>6</v>
      </c>
      <c r="H47" s="36">
        <f>SUM(H48:H49)</f>
        <v>0</v>
      </c>
      <c r="I47" s="36">
        <f>SUM(I48:I49)</f>
        <v>0</v>
      </c>
      <c r="J47" s="36">
        <f>SUM(J48:J49)</f>
        <v>0</v>
      </c>
      <c r="K47" s="25"/>
      <c r="L47" s="36">
        <f>SUM(L48:L49)</f>
        <v>6.0972</v>
      </c>
      <c r="M47" s="25"/>
      <c r="AI47" s="25"/>
      <c r="AS47" s="36">
        <f>SUM(AJ48:AJ49)</f>
        <v>0</v>
      </c>
      <c r="AT47" s="36">
        <f>SUM(AK48:AK49)</f>
        <v>0</v>
      </c>
      <c r="AU47" s="36">
        <f>SUM(AL48:AL49)</f>
        <v>0</v>
      </c>
    </row>
    <row r="48" spans="1:62" ht="12.75">
      <c r="A48" s="6" t="s">
        <v>32</v>
      </c>
      <c r="B48" s="6"/>
      <c r="C48" s="6" t="s">
        <v>69</v>
      </c>
      <c r="D48" s="6" t="s">
        <v>109</v>
      </c>
      <c r="E48" s="6" t="s">
        <v>115</v>
      </c>
      <c r="F48" s="17">
        <v>5.76</v>
      </c>
      <c r="G48" s="17"/>
      <c r="H48" s="17">
        <f>F48*AO48</f>
        <v>0</v>
      </c>
      <c r="I48" s="17">
        <f>F48*AP48</f>
        <v>0</v>
      </c>
      <c r="J48" s="17">
        <f>F48*G48</f>
        <v>0</v>
      </c>
      <c r="K48" s="17">
        <v>1</v>
      </c>
      <c r="L48" s="17">
        <f>F48*K48</f>
        <v>5.76</v>
      </c>
      <c r="M48" s="29" t="s">
        <v>138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5"/>
      <c r="AJ48" s="17">
        <f>IF(AN48=0,J48,0)</f>
        <v>0</v>
      </c>
      <c r="AK48" s="17">
        <f>IF(AN48=15,J48,0)</f>
        <v>0</v>
      </c>
      <c r="AL48" s="17">
        <f>IF(AN48=21,J48,0)</f>
        <v>0</v>
      </c>
      <c r="AN48" s="33">
        <v>21</v>
      </c>
      <c r="AO48" s="33">
        <f>G48*1</f>
        <v>0</v>
      </c>
      <c r="AP48" s="33">
        <f>G48*(1-1)</f>
        <v>0</v>
      </c>
      <c r="AQ48" s="29" t="s">
        <v>149</v>
      </c>
      <c r="AV48" s="33">
        <f>AW48+AX48</f>
        <v>0</v>
      </c>
      <c r="AW48" s="33">
        <f>F48*AO48</f>
        <v>0</v>
      </c>
      <c r="AX48" s="33">
        <f>F48*AP48</f>
        <v>0</v>
      </c>
      <c r="AY48" s="34" t="s">
        <v>160</v>
      </c>
      <c r="AZ48" s="34" t="s">
        <v>166</v>
      </c>
      <c r="BA48" s="25" t="s">
        <v>167</v>
      </c>
      <c r="BC48" s="33">
        <f>AW48+AX48</f>
        <v>0</v>
      </c>
      <c r="BD48" s="33">
        <f>G48/(100-BE48)*100</f>
        <v>0</v>
      </c>
      <c r="BE48" s="33">
        <v>0</v>
      </c>
      <c r="BF48" s="33">
        <f>L48</f>
        <v>5.76</v>
      </c>
      <c r="BH48" s="17">
        <f>F48*AO48</f>
        <v>0</v>
      </c>
      <c r="BI48" s="17">
        <f>F48*AP48</f>
        <v>0</v>
      </c>
      <c r="BJ48" s="17">
        <f>F48*G48</f>
        <v>0</v>
      </c>
    </row>
    <row r="49" spans="1:62" ht="12.75">
      <c r="A49" s="7" t="s">
        <v>33</v>
      </c>
      <c r="B49" s="7"/>
      <c r="C49" s="7" t="s">
        <v>70</v>
      </c>
      <c r="D49" s="7" t="s">
        <v>110</v>
      </c>
      <c r="E49" s="7" t="s">
        <v>113</v>
      </c>
      <c r="F49" s="18">
        <v>2.4</v>
      </c>
      <c r="G49" s="18"/>
      <c r="H49" s="18">
        <f>F49*AO49</f>
        <v>0</v>
      </c>
      <c r="I49" s="18">
        <f>F49*AP49</f>
        <v>0</v>
      </c>
      <c r="J49" s="18">
        <f>F49*G49</f>
        <v>0</v>
      </c>
      <c r="K49" s="18">
        <v>0.1405</v>
      </c>
      <c r="L49" s="18">
        <f>F49*K49</f>
        <v>0.3372</v>
      </c>
      <c r="M49" s="30" t="s">
        <v>138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5"/>
      <c r="AJ49" s="17">
        <f>IF(AN49=0,J49,0)</f>
        <v>0</v>
      </c>
      <c r="AK49" s="17">
        <f>IF(AN49=15,J49,0)</f>
        <v>0</v>
      </c>
      <c r="AL49" s="17">
        <f>IF(AN49=21,J49,0)</f>
        <v>0</v>
      </c>
      <c r="AN49" s="33">
        <v>21</v>
      </c>
      <c r="AO49" s="33">
        <f>G49*1</f>
        <v>0</v>
      </c>
      <c r="AP49" s="33">
        <f>G49*(1-1)</f>
        <v>0</v>
      </c>
      <c r="AQ49" s="29" t="s">
        <v>149</v>
      </c>
      <c r="AV49" s="33">
        <f>AW49+AX49</f>
        <v>0</v>
      </c>
      <c r="AW49" s="33">
        <f>F49*AO49</f>
        <v>0</v>
      </c>
      <c r="AX49" s="33">
        <f>F49*AP49</f>
        <v>0</v>
      </c>
      <c r="AY49" s="34" t="s">
        <v>160</v>
      </c>
      <c r="AZ49" s="34" t="s">
        <v>166</v>
      </c>
      <c r="BA49" s="25" t="s">
        <v>167</v>
      </c>
      <c r="BC49" s="33">
        <f>AW49+AX49</f>
        <v>0</v>
      </c>
      <c r="BD49" s="33">
        <f>G49/(100-BE49)*100</f>
        <v>0</v>
      </c>
      <c r="BE49" s="33">
        <v>0</v>
      </c>
      <c r="BF49" s="33">
        <f>L49</f>
        <v>0.3372</v>
      </c>
      <c r="BH49" s="17">
        <f>F49*AO49</f>
        <v>0</v>
      </c>
      <c r="BI49" s="17">
        <f>F49*AP49</f>
        <v>0</v>
      </c>
      <c r="BJ49" s="17">
        <f>F49*G49</f>
        <v>0</v>
      </c>
    </row>
    <row r="50" spans="1:13" ht="12.75">
      <c r="A50" s="8"/>
      <c r="B50" s="8"/>
      <c r="C50" s="8"/>
      <c r="D50" s="8"/>
      <c r="E50" s="8"/>
      <c r="F50" s="8"/>
      <c r="G50" s="8"/>
      <c r="H50" s="74" t="s">
        <v>125</v>
      </c>
      <c r="I50" s="62"/>
      <c r="J50" s="37">
        <f>J12+J15+J21+J23+J26+J28+J31+J35+J38+J42+J47</f>
        <v>0</v>
      </c>
      <c r="K50" s="8" t="s">
        <v>215</v>
      </c>
      <c r="L50" s="8"/>
      <c r="M50" s="8"/>
    </row>
    <row r="51" ht="11.25" customHeight="1">
      <c r="A51" s="9" t="s">
        <v>34</v>
      </c>
    </row>
    <row r="52" spans="1:13" ht="12.75">
      <c r="A52" s="6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</sheetData>
  <sheetProtection/>
  <mergeCells count="29">
    <mergeCell ref="H10:J10"/>
    <mergeCell ref="K10:L10"/>
    <mergeCell ref="H50:I50"/>
    <mergeCell ref="A52:M52"/>
    <mergeCell ref="A8:C9"/>
    <mergeCell ref="D8:E9"/>
    <mergeCell ref="F8:G9"/>
    <mergeCell ref="H8:H9"/>
    <mergeCell ref="I8:I9"/>
    <mergeCell ref="J8:M9"/>
    <mergeCell ref="A6:C7"/>
    <mergeCell ref="D6:E7"/>
    <mergeCell ref="F6:G7"/>
    <mergeCell ref="H6:H7"/>
    <mergeCell ref="I6:I7"/>
    <mergeCell ref="J6:M7"/>
    <mergeCell ref="A4:C5"/>
    <mergeCell ref="D4:E5"/>
    <mergeCell ref="F4:G5"/>
    <mergeCell ref="H4:H5"/>
    <mergeCell ref="I4:I5"/>
    <mergeCell ref="J4:M5"/>
    <mergeCell ref="A1:M1"/>
    <mergeCell ref="A2:C3"/>
    <mergeCell ref="D2:E3"/>
    <mergeCell ref="F2:G3"/>
    <mergeCell ref="H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3.8515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38"/>
      <c r="C1" s="78" t="s">
        <v>185</v>
      </c>
      <c r="D1" s="56"/>
      <c r="E1" s="56"/>
      <c r="F1" s="56"/>
      <c r="G1" s="56"/>
      <c r="H1" s="56"/>
      <c r="I1" s="56"/>
    </row>
    <row r="2" spans="1:10" ht="12.75">
      <c r="A2" s="57" t="s">
        <v>1</v>
      </c>
      <c r="B2" s="58"/>
      <c r="C2" s="61" t="str">
        <f>'Stavební rozpočet'!D2</f>
        <v>OBNOVA ČÁSTI DEŠŤOVÉ KANALIZACE PO POVODNI - PAVLOVICE U KOJETÍNA</v>
      </c>
      <c r="D2" s="62"/>
      <c r="E2" s="65" t="s">
        <v>126</v>
      </c>
      <c r="F2" s="65" t="str">
        <f>'Stavební rozpočet'!J2</f>
        <v>Obec Pavlovice u Kojetína</v>
      </c>
      <c r="G2" s="58"/>
      <c r="H2" s="65" t="s">
        <v>210</v>
      </c>
      <c r="I2" s="79" t="s">
        <v>214</v>
      </c>
      <c r="J2" s="31"/>
    </row>
    <row r="3" spans="1:10" ht="12.75">
      <c r="A3" s="59"/>
      <c r="B3" s="60"/>
      <c r="C3" s="63"/>
      <c r="D3" s="63"/>
      <c r="E3" s="60"/>
      <c r="F3" s="60"/>
      <c r="G3" s="60"/>
      <c r="H3" s="60"/>
      <c r="I3" s="67"/>
      <c r="J3" s="31"/>
    </row>
    <row r="4" spans="1:10" ht="12.75">
      <c r="A4" s="68" t="s">
        <v>2</v>
      </c>
      <c r="B4" s="60"/>
      <c r="C4" s="69" t="str">
        <f>'Stavební rozpočet'!D4</f>
        <v>Úsek 1 - lapač u trafostanice</v>
      </c>
      <c r="D4" s="60"/>
      <c r="E4" s="69" t="s">
        <v>127</v>
      </c>
      <c r="F4" s="69" t="str">
        <f>'Stavební rozpočet'!J4</f>
        <v> </v>
      </c>
      <c r="G4" s="60"/>
      <c r="H4" s="69" t="s">
        <v>210</v>
      </c>
      <c r="I4" s="80"/>
      <c r="J4" s="31"/>
    </row>
    <row r="5" spans="1:10" ht="12.75">
      <c r="A5" s="59"/>
      <c r="B5" s="60"/>
      <c r="C5" s="60"/>
      <c r="D5" s="60"/>
      <c r="E5" s="60"/>
      <c r="F5" s="60"/>
      <c r="G5" s="60"/>
      <c r="H5" s="60"/>
      <c r="I5" s="67"/>
      <c r="J5" s="31"/>
    </row>
    <row r="6" spans="1:10" ht="12.75">
      <c r="A6" s="68" t="s">
        <v>3</v>
      </c>
      <c r="B6" s="60"/>
      <c r="C6" s="69" t="str">
        <f>'Stavební rozpočet'!D6</f>
        <v> </v>
      </c>
      <c r="D6" s="60"/>
      <c r="E6" s="69" t="s">
        <v>128</v>
      </c>
      <c r="F6" s="69"/>
      <c r="G6" s="60"/>
      <c r="H6" s="69" t="s">
        <v>210</v>
      </c>
      <c r="I6" s="80"/>
      <c r="J6" s="31"/>
    </row>
    <row r="7" spans="1:10" ht="12.75">
      <c r="A7" s="59"/>
      <c r="B7" s="60"/>
      <c r="C7" s="60"/>
      <c r="D7" s="60"/>
      <c r="E7" s="60"/>
      <c r="F7" s="60"/>
      <c r="G7" s="60"/>
      <c r="H7" s="60"/>
      <c r="I7" s="67"/>
      <c r="J7" s="31"/>
    </row>
    <row r="8" spans="1:10" ht="12.75">
      <c r="A8" s="68" t="s">
        <v>117</v>
      </c>
      <c r="B8" s="60"/>
      <c r="C8" s="69" t="str">
        <f>'Stavební rozpočet'!H4</f>
        <v> </v>
      </c>
      <c r="D8" s="60"/>
      <c r="E8" s="69" t="s">
        <v>118</v>
      </c>
      <c r="F8" s="69" t="str">
        <f>'Stavební rozpočet'!H6</f>
        <v> </v>
      </c>
      <c r="G8" s="60"/>
      <c r="H8" s="70" t="s">
        <v>211</v>
      </c>
      <c r="I8" s="80" t="s">
        <v>33</v>
      </c>
      <c r="J8" s="31"/>
    </row>
    <row r="9" spans="1:10" ht="12.75">
      <c r="A9" s="59"/>
      <c r="B9" s="60"/>
      <c r="C9" s="60"/>
      <c r="D9" s="60"/>
      <c r="E9" s="60"/>
      <c r="F9" s="60"/>
      <c r="G9" s="60"/>
      <c r="H9" s="60"/>
      <c r="I9" s="67"/>
      <c r="J9" s="31"/>
    </row>
    <row r="10" spans="1:10" ht="12.75">
      <c r="A10" s="68" t="s">
        <v>4</v>
      </c>
      <c r="B10" s="60"/>
      <c r="C10" s="69" t="str">
        <f>'Stavební rozpočet'!D8</f>
        <v> </v>
      </c>
      <c r="D10" s="60"/>
      <c r="E10" s="69" t="s">
        <v>129</v>
      </c>
      <c r="F10" s="69"/>
      <c r="G10" s="60"/>
      <c r="H10" s="70" t="s">
        <v>212</v>
      </c>
      <c r="I10" s="83"/>
      <c r="J10" s="31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84"/>
      <c r="J11" s="31"/>
    </row>
    <row r="12" spans="1:9" ht="23.25" customHeight="1">
      <c r="A12" s="85" t="s">
        <v>171</v>
      </c>
      <c r="B12" s="86"/>
      <c r="C12" s="86"/>
      <c r="D12" s="86"/>
      <c r="E12" s="86"/>
      <c r="F12" s="86"/>
      <c r="G12" s="86"/>
      <c r="H12" s="86"/>
      <c r="I12" s="86"/>
    </row>
    <row r="13" spans="1:10" ht="26.25" customHeight="1">
      <c r="A13" s="39" t="s">
        <v>172</v>
      </c>
      <c r="B13" s="87" t="s">
        <v>183</v>
      </c>
      <c r="C13" s="88"/>
      <c r="D13" s="39" t="s">
        <v>186</v>
      </c>
      <c r="E13" s="87" t="s">
        <v>195</v>
      </c>
      <c r="F13" s="88"/>
      <c r="G13" s="39" t="s">
        <v>196</v>
      </c>
      <c r="H13" s="87" t="s">
        <v>213</v>
      </c>
      <c r="I13" s="88"/>
      <c r="J13" s="31"/>
    </row>
    <row r="14" spans="1:10" ht="15" customHeight="1">
      <c r="A14" s="40" t="s">
        <v>173</v>
      </c>
      <c r="B14" s="44" t="s">
        <v>184</v>
      </c>
      <c r="C14" s="48">
        <f>SUM('Stavební rozpočet'!AB12:AB49)</f>
        <v>0</v>
      </c>
      <c r="D14" s="89" t="s">
        <v>187</v>
      </c>
      <c r="E14" s="90"/>
      <c r="F14" s="48">
        <v>0</v>
      </c>
      <c r="G14" s="89" t="s">
        <v>197</v>
      </c>
      <c r="H14" s="90"/>
      <c r="I14" s="48">
        <v>0</v>
      </c>
      <c r="J14" s="31"/>
    </row>
    <row r="15" spans="1:10" ht="15" customHeight="1">
      <c r="A15" s="41"/>
      <c r="B15" s="44" t="s">
        <v>130</v>
      </c>
      <c r="C15" s="48">
        <f>SUM('Stavební rozpočet'!AC12:AC49)</f>
        <v>0</v>
      </c>
      <c r="D15" s="89" t="s">
        <v>188</v>
      </c>
      <c r="E15" s="90"/>
      <c r="F15" s="48">
        <v>0</v>
      </c>
      <c r="G15" s="89" t="s">
        <v>198</v>
      </c>
      <c r="H15" s="90"/>
      <c r="I15" s="48">
        <v>0</v>
      </c>
      <c r="J15" s="31"/>
    </row>
    <row r="16" spans="1:10" ht="15" customHeight="1">
      <c r="A16" s="40" t="s">
        <v>174</v>
      </c>
      <c r="B16" s="44" t="s">
        <v>184</v>
      </c>
      <c r="C16" s="48">
        <f>SUM('Stavební rozpočet'!AD12:AD49)</f>
        <v>0</v>
      </c>
      <c r="D16" s="89" t="s">
        <v>189</v>
      </c>
      <c r="E16" s="90"/>
      <c r="F16" s="48">
        <v>0</v>
      </c>
      <c r="G16" s="89" t="s">
        <v>199</v>
      </c>
      <c r="H16" s="90"/>
      <c r="I16" s="48">
        <v>0</v>
      </c>
      <c r="J16" s="31"/>
    </row>
    <row r="17" spans="1:10" ht="15" customHeight="1">
      <c r="A17" s="41"/>
      <c r="B17" s="44" t="s">
        <v>130</v>
      </c>
      <c r="C17" s="48">
        <f>SUM('Stavební rozpočet'!AE12:AE49)</f>
        <v>0</v>
      </c>
      <c r="D17" s="89"/>
      <c r="E17" s="90"/>
      <c r="F17" s="49"/>
      <c r="G17" s="89" t="s">
        <v>200</v>
      </c>
      <c r="H17" s="90"/>
      <c r="I17" s="48">
        <v>0</v>
      </c>
      <c r="J17" s="31"/>
    </row>
    <row r="18" spans="1:10" ht="15" customHeight="1">
      <c r="A18" s="40" t="s">
        <v>175</v>
      </c>
      <c r="B18" s="44" t="s">
        <v>184</v>
      </c>
      <c r="C18" s="48">
        <f>SUM('Stavební rozpočet'!AF12:AF49)</f>
        <v>0</v>
      </c>
      <c r="D18" s="89"/>
      <c r="E18" s="90"/>
      <c r="F18" s="49"/>
      <c r="G18" s="89" t="s">
        <v>201</v>
      </c>
      <c r="H18" s="90"/>
      <c r="I18" s="48">
        <v>0</v>
      </c>
      <c r="J18" s="31"/>
    </row>
    <row r="19" spans="1:10" ht="15" customHeight="1">
      <c r="A19" s="41"/>
      <c r="B19" s="44" t="s">
        <v>130</v>
      </c>
      <c r="C19" s="48">
        <f>SUM('Stavební rozpočet'!AG12:AG49)</f>
        <v>0</v>
      </c>
      <c r="D19" s="89"/>
      <c r="E19" s="90"/>
      <c r="F19" s="49"/>
      <c r="G19" s="89" t="s">
        <v>202</v>
      </c>
      <c r="H19" s="90"/>
      <c r="I19" s="48">
        <v>0</v>
      </c>
      <c r="J19" s="31"/>
    </row>
    <row r="20" spans="1:10" ht="15" customHeight="1">
      <c r="A20" s="91" t="s">
        <v>108</v>
      </c>
      <c r="B20" s="92"/>
      <c r="C20" s="48">
        <f>SUM('Stavební rozpočet'!AH12:AH49)</f>
        <v>0</v>
      </c>
      <c r="D20" s="89"/>
      <c r="E20" s="90"/>
      <c r="F20" s="49"/>
      <c r="G20" s="89"/>
      <c r="H20" s="90"/>
      <c r="I20" s="49"/>
      <c r="J20" s="31"/>
    </row>
    <row r="21" spans="1:10" ht="15" customHeight="1">
      <c r="A21" s="91" t="s">
        <v>176</v>
      </c>
      <c r="B21" s="92"/>
      <c r="C21" s="48">
        <f>SUM('Stavební rozpočet'!Z12:Z49)</f>
        <v>0</v>
      </c>
      <c r="D21" s="89"/>
      <c r="E21" s="90"/>
      <c r="F21" s="49"/>
      <c r="G21" s="89"/>
      <c r="H21" s="90"/>
      <c r="I21" s="49"/>
      <c r="J21" s="31"/>
    </row>
    <row r="22" spans="1:10" ht="16.5" customHeight="1">
      <c r="A22" s="91" t="s">
        <v>177</v>
      </c>
      <c r="B22" s="92"/>
      <c r="C22" s="48">
        <f>SUM(C14:C21)</f>
        <v>0</v>
      </c>
      <c r="D22" s="91" t="s">
        <v>190</v>
      </c>
      <c r="E22" s="92"/>
      <c r="F22" s="48">
        <f>SUM(F14:F21)</f>
        <v>0</v>
      </c>
      <c r="G22" s="91" t="s">
        <v>203</v>
      </c>
      <c r="H22" s="92"/>
      <c r="I22" s="48">
        <f>SUM(I14:I21)</f>
        <v>0</v>
      </c>
      <c r="J22" s="31"/>
    </row>
    <row r="23" spans="1:10" ht="15" customHeight="1">
      <c r="A23" s="8"/>
      <c r="B23" s="8"/>
      <c r="C23" s="46"/>
      <c r="D23" s="91" t="s">
        <v>191</v>
      </c>
      <c r="E23" s="92"/>
      <c r="F23" s="50">
        <v>0</v>
      </c>
      <c r="G23" s="91" t="s">
        <v>204</v>
      </c>
      <c r="H23" s="92"/>
      <c r="I23" s="48">
        <v>0</v>
      </c>
      <c r="J23" s="31"/>
    </row>
    <row r="24" spans="4:10" ht="15" customHeight="1">
      <c r="D24" s="8"/>
      <c r="E24" s="8"/>
      <c r="F24" s="51"/>
      <c r="G24" s="91" t="s">
        <v>205</v>
      </c>
      <c r="H24" s="92"/>
      <c r="I24" s="48">
        <v>0</v>
      </c>
      <c r="J24" s="31"/>
    </row>
    <row r="25" spans="6:10" ht="15" customHeight="1">
      <c r="F25" s="52"/>
      <c r="G25" s="91" t="s">
        <v>206</v>
      </c>
      <c r="H25" s="92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93" t="s">
        <v>178</v>
      </c>
      <c r="B27" s="94"/>
      <c r="C27" s="53">
        <f>SUM('Stavební rozpočet'!AJ12:AJ49)</f>
        <v>0</v>
      </c>
      <c r="D27" s="47"/>
      <c r="E27" s="38"/>
      <c r="F27" s="38"/>
      <c r="G27" s="38"/>
      <c r="H27" s="38"/>
      <c r="I27" s="38"/>
    </row>
    <row r="28" spans="1:10" ht="15" customHeight="1">
      <c r="A28" s="93" t="s">
        <v>179</v>
      </c>
      <c r="B28" s="94"/>
      <c r="C28" s="53">
        <f>SUM('Stavební rozpočet'!AK12:AK49)</f>
        <v>0</v>
      </c>
      <c r="D28" s="93" t="s">
        <v>192</v>
      </c>
      <c r="E28" s="94"/>
      <c r="F28" s="53">
        <f>ROUND(C28*(15/100),2)</f>
        <v>0</v>
      </c>
      <c r="G28" s="93" t="s">
        <v>207</v>
      </c>
      <c r="H28" s="94"/>
      <c r="I28" s="53">
        <f>SUM(C27:C29)</f>
        <v>0</v>
      </c>
      <c r="J28" s="31"/>
    </row>
    <row r="29" spans="1:10" ht="15" customHeight="1">
      <c r="A29" s="93" t="s">
        <v>180</v>
      </c>
      <c r="B29" s="94"/>
      <c r="C29" s="53">
        <f>SUM('Stavební rozpočet'!AL12:AL49)+(F22+I22+F23+I23+I24+I25)</f>
        <v>0</v>
      </c>
      <c r="D29" s="93" t="s">
        <v>193</v>
      </c>
      <c r="E29" s="94"/>
      <c r="F29" s="53">
        <f>ROUND(C29*(21/100),2)</f>
        <v>0</v>
      </c>
      <c r="G29" s="93" t="s">
        <v>208</v>
      </c>
      <c r="H29" s="94"/>
      <c r="I29" s="53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95" t="s">
        <v>181</v>
      </c>
      <c r="B31" s="96"/>
      <c r="C31" s="97"/>
      <c r="D31" s="95" t="s">
        <v>194</v>
      </c>
      <c r="E31" s="96"/>
      <c r="F31" s="97"/>
      <c r="G31" s="95" t="s">
        <v>209</v>
      </c>
      <c r="H31" s="96"/>
      <c r="I31" s="97"/>
      <c r="J31" s="32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32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32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32"/>
    </row>
    <row r="35" spans="1:10" ht="14.25" customHeight="1">
      <c r="A35" s="101" t="s">
        <v>182</v>
      </c>
      <c r="B35" s="102"/>
      <c r="C35" s="103"/>
      <c r="D35" s="101" t="s">
        <v>182</v>
      </c>
      <c r="E35" s="102"/>
      <c r="F35" s="103"/>
      <c r="G35" s="101" t="s">
        <v>182</v>
      </c>
      <c r="H35" s="102"/>
      <c r="I35" s="103"/>
      <c r="J35" s="32"/>
    </row>
    <row r="36" spans="1:9" ht="11.25" customHeight="1">
      <c r="A36" s="43" t="s">
        <v>34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9"/>
      <c r="B37" s="60"/>
      <c r="C37" s="60"/>
      <c r="D37" s="60"/>
      <c r="E37" s="60"/>
      <c r="F37" s="60"/>
      <c r="G37" s="60"/>
      <c r="H37" s="60"/>
      <c r="I37" s="6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2019-12-17T15:42:44Z</cp:lastPrinted>
  <dcterms:created xsi:type="dcterms:W3CDTF">2019-12-17T09:26:36Z</dcterms:created>
  <dcterms:modified xsi:type="dcterms:W3CDTF">2019-12-19T08:37:29Z</dcterms:modified>
  <cp:category/>
  <cp:version/>
  <cp:contentType/>
  <cp:contentStatus/>
</cp:coreProperties>
</file>