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035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<sst xmlns="http://schemas.openxmlformats.org/spreadsheetml/2006/main" count="596" uniqueCount="283">
  <si>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</si>
  <si>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</si>
  <si>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</si>
  <si>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</si>
  <si>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</si>
  <si>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</si>
  <si>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</si>
  <si>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</si>
  <si>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</si>
  <si>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</si>
  <si>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</si>
  <si>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</si>
  <si>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</si>
  <si>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</si>
  <si>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</si>
  <si>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</si>
  <si>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</si>
  <si>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</si>
  <si>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</si>
  <si>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</si>
  <si>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</si>
  <si>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</si>
  <si>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</si>
  <si>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</si>
  <si>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</si>
  <si>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</si>
  <si>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</si>
  <si>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</si>
  <si>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</si>
  <si>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</si>
  <si>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</si>
  <si>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</si>
  <si>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</si>
  <si>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</si>
  <si>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</si>
  <si>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</si>
  <si>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</si>
  <si>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</si>
  <si>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</si>
  <si>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</si>
  <si>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</si>
  <si>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</si>
  <si>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</si>
  <si>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</si>
  <si>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</si>
  <si>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</si>
  <si>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</si>
  <si>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</si>
  <si>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</si>
  <si>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</si>
  <si>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</si>
  <si>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Poznámka:</t>
  </si>
  <si>
    <t>Objekt</t>
  </si>
  <si>
    <t>Kód</t>
  </si>
  <si>
    <t>113106231R00</t>
  </si>
  <si>
    <t>113107505R00</t>
  </si>
  <si>
    <t>113109325R00</t>
  </si>
  <si>
    <t>113202111R00</t>
  </si>
  <si>
    <t>139601103R00</t>
  </si>
  <si>
    <t>132301210R00</t>
  </si>
  <si>
    <t>162201102R00</t>
  </si>
  <si>
    <t>167101101R00</t>
  </si>
  <si>
    <t>162701105R00</t>
  </si>
  <si>
    <t>162701109R00</t>
  </si>
  <si>
    <t>162702199R00</t>
  </si>
  <si>
    <t>174100010RAA</t>
  </si>
  <si>
    <t>45</t>
  </si>
  <si>
    <t>452386111R00</t>
  </si>
  <si>
    <t>56</t>
  </si>
  <si>
    <t>564851111R00</t>
  </si>
  <si>
    <t>567211205R00</t>
  </si>
  <si>
    <t>59</t>
  </si>
  <si>
    <t>596215021R00</t>
  </si>
  <si>
    <t>721</t>
  </si>
  <si>
    <t>721242804R00</t>
  </si>
  <si>
    <t>721242116R00</t>
  </si>
  <si>
    <t>87</t>
  </si>
  <si>
    <t>871413121R00</t>
  </si>
  <si>
    <t>877413121R00</t>
  </si>
  <si>
    <t>871313121RT1</t>
  </si>
  <si>
    <t>877353121RT2</t>
  </si>
  <si>
    <t>89</t>
  </si>
  <si>
    <t>899623151R00</t>
  </si>
  <si>
    <t>894411141RT2</t>
  </si>
  <si>
    <t>894118001RT2</t>
  </si>
  <si>
    <t>899103111RT2</t>
  </si>
  <si>
    <t>91</t>
  </si>
  <si>
    <t>917862111R00</t>
  </si>
  <si>
    <t>96</t>
  </si>
  <si>
    <t>969021131R00</t>
  </si>
  <si>
    <t>960111221R00</t>
  </si>
  <si>
    <t>962042321R00</t>
  </si>
  <si>
    <t>H22</t>
  </si>
  <si>
    <t>998276101R00</t>
  </si>
  <si>
    <t>998276118R00</t>
  </si>
  <si>
    <t>998276119R00</t>
  </si>
  <si>
    <t>998223011R00</t>
  </si>
  <si>
    <t>998223094R00</t>
  </si>
  <si>
    <t>998223095R00</t>
  </si>
  <si>
    <t>S</t>
  </si>
  <si>
    <t>979990001R00</t>
  </si>
  <si>
    <t>979083116R00</t>
  </si>
  <si>
    <t>979087112R00</t>
  </si>
  <si>
    <t>979082111R00</t>
  </si>
  <si>
    <t>59691001.A</t>
  </si>
  <si>
    <t>28611182.A</t>
  </si>
  <si>
    <t>59217488</t>
  </si>
  <si>
    <t>59217490</t>
  </si>
  <si>
    <t>Zkrácený popis</t>
  </si>
  <si>
    <t>Rozměry</t>
  </si>
  <si>
    <t>Přípravné a přidružené práce</t>
  </si>
  <si>
    <t>Rozebrání dlažeb ze zámkové dlažby v kamenivu</t>
  </si>
  <si>
    <t>Odstranění podkladu pl. 50 m2,kam.drcené tl.5 cm</t>
  </si>
  <si>
    <t>Odstranění podkladu pl.50 m2, bet.prostý tl.25 cm</t>
  </si>
  <si>
    <t>Vytrhání obrub obrubníků silničních</t>
  </si>
  <si>
    <t>Hloubené vykopávky</t>
  </si>
  <si>
    <t>Ruční výkop jam, rýh a šachet v hornině tř. 4</t>
  </si>
  <si>
    <t>Hloubení rýh š.do 200 cm hor.4 do 50 m3, STROJNĚ</t>
  </si>
  <si>
    <t>Přemístění výkopku</t>
  </si>
  <si>
    <t>Vodorovné přemístění výkopku z hor.1-4 do 50 m</t>
  </si>
  <si>
    <t>Nakládání výkopku z hor.1-4 v množství do 100 m3</t>
  </si>
  <si>
    <t>Vodorovné přemístění výkopku z hor.1-4 do 10000 m</t>
  </si>
  <si>
    <t>Příplatek k vod. přemístění hor.1-4 za další 1 km</t>
  </si>
  <si>
    <t>Poplatek za skládku drnu</t>
  </si>
  <si>
    <t>Konstrukce ze zemin</t>
  </si>
  <si>
    <t>Zásyp jam, rýh a šachet sypaninou</t>
  </si>
  <si>
    <t>Podkladní a vedlejší konstrukce (kromě vozovek a železničního svršku)</t>
  </si>
  <si>
    <t>Vyrovnávací prstence z betonu C -/7,5 výšky 100 mm</t>
  </si>
  <si>
    <t>Podkladní vrstvy komunikací, letišť a ploch</t>
  </si>
  <si>
    <t>Podklad ze štěrkodrti po zhutnění tloušťky 15 cm</t>
  </si>
  <si>
    <t>Podklad z prostého betonu tř. II  tloušťky 5 cm</t>
  </si>
  <si>
    <t>Kryty pozemních komunikací, letišť a ploch dlážděných (předlažby)</t>
  </si>
  <si>
    <t>Kladení zámkové dlažby tl. 6 cm do drtě tl. 4 cm</t>
  </si>
  <si>
    <t>Vnitřní kanalizace</t>
  </si>
  <si>
    <t>Demontáž lapače střešních splavenin DN 125</t>
  </si>
  <si>
    <t>Lapač střešních splavenin plast. DN 125</t>
  </si>
  <si>
    <t>Potrubí z trub plastických, skleněných a čedičových</t>
  </si>
  <si>
    <t>Montáž trub z plastu, gumový kroužek, DN 500</t>
  </si>
  <si>
    <t>Montáž tvarovek odboč. plast. gum. kroužek DN 500</t>
  </si>
  <si>
    <t>Montáž trub z plastu, gumový kroužek, DN 150</t>
  </si>
  <si>
    <t>Montáž tvarovek odboč. plast. gum. kroužek DN 200</t>
  </si>
  <si>
    <t>Ostatní konstrukce a práce na trubním vedení</t>
  </si>
  <si>
    <t>Obetonování potrubí nebo zdiva stok betonem C16/20</t>
  </si>
  <si>
    <t>Zřízení šachet z dílců, dno C25/30, potrubí DN 500</t>
  </si>
  <si>
    <t>Přípl.za dalších 0,60m výšky vstupu,šachty na potr</t>
  </si>
  <si>
    <t>Osazení poklopu s rámem do 150 kg</t>
  </si>
  <si>
    <t>Doplňující konstrukce a práce na pozemních komunikacích a zpevněných plochách</t>
  </si>
  <si>
    <t>Osazení stojat. obrub.bet. s opěrou,lože z C 12/15</t>
  </si>
  <si>
    <t>Bourání konstrukcí</t>
  </si>
  <si>
    <t>Vybourání kanalizačního potrubí DN do 400 mm</t>
  </si>
  <si>
    <t>Bourání konstrukcí z dílců prefa. betonových a ŽB</t>
  </si>
  <si>
    <t>Bourání zdiva nadzákladového z betonu prostého</t>
  </si>
  <si>
    <t>Komunikace pozemní a letiště</t>
  </si>
  <si>
    <t>Přesun hmot, trubní vedení plastová, otevř. výkop</t>
  </si>
  <si>
    <t>Přesun hmot, trubní vedení plastová, příplatek 5km</t>
  </si>
  <si>
    <t>Přesun hmot, tr. vedení plast., přípl. dalších 5km</t>
  </si>
  <si>
    <t>Přesun hmot, pozemní komunikace, kryt dlážděný</t>
  </si>
  <si>
    <t>Přesun hmot, komunikace dlážděné, příplatek 5 km</t>
  </si>
  <si>
    <t>Přesun hmot, komunik. dlážděné, přípl. dalších 5km</t>
  </si>
  <si>
    <t>Přesuny sutí</t>
  </si>
  <si>
    <t>Poplatek za skládku stavební suti</t>
  </si>
  <si>
    <t>Vodorovné přemístění suti na skládku do 5000 m</t>
  </si>
  <si>
    <t>Nakládání suti na dopravní prostředky</t>
  </si>
  <si>
    <t>Vnitrostaveništní doprava suti do 10 m</t>
  </si>
  <si>
    <t>Ostatní materiál</t>
  </si>
  <si>
    <t>Recyklát betonový   fr.  0 - 16 mm</t>
  </si>
  <si>
    <t>Trubka kanalizační KGEM SN 4 PVC 500x12,2x5000</t>
  </si>
  <si>
    <t>Obrubník silniční ABO 2-15 1000/150/250</t>
  </si>
  <si>
    <t>Obrubník silniční nájezdový ABO 2-15 N</t>
  </si>
  <si>
    <t>MJ</t>
  </si>
  <si>
    <t>m2</t>
  </si>
  <si>
    <t>m</t>
  </si>
  <si>
    <t>m3</t>
  </si>
  <si>
    <t>kus</t>
  </si>
  <si>
    <t>t</t>
  </si>
  <si>
    <t>Doba výstavby:</t>
  </si>
  <si>
    <t>Začátek výstavby:</t>
  </si>
  <si>
    <t>Konec výstavby:</t>
  </si>
  <si>
    <t>Zpracováno dne:</t>
  </si>
  <si>
    <t>Množství</t>
  </si>
  <si>
    <t>Cena/MJ</t>
  </si>
  <si>
    <t>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</si>
  <si>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</si>
  <si>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</si>
  <si>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</si>
  <si>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</si>
  <si>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</si>
  <si>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</si>
  <si>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</si>
  <si>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</si>
  <si>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Obec Pavlovice u Kojetína</t>
  </si>
  <si>
    <t> </t>
  </si>
  <si>
    <t>Celkem</t>
  </si>
  <si>
    <t>Hmotnost (t)</t>
  </si>
  <si>
    <t>Jednot.</t>
  </si>
  <si>
    <t>Cenová</t>
  </si>
  <si>
    <t>soustava</t>
  </si>
  <si>
    <t>RTS II / 2019</t>
  </si>
  <si>
    <t>RTS I / 2019</t>
  </si>
  <si>
    <t>RTS II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</si>
  <si>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</si>
  <si>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</si>
  <si>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</si>
  <si>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</si>
  <si>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</si>
  <si>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</si>
  <si>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</si>
  <si>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</si>
  <si>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</si>
  <si>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</si>
  <si>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</si>
  <si>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13_</t>
  </si>
  <si>
    <t>16_</t>
  </si>
  <si>
    <t>17_</t>
  </si>
  <si>
    <t>45_</t>
  </si>
  <si>
    <t>56_</t>
  </si>
  <si>
    <t>59_</t>
  </si>
  <si>
    <t>721_</t>
  </si>
  <si>
    <t>87_</t>
  </si>
  <si>
    <t>89_</t>
  </si>
  <si>
    <t>91_</t>
  </si>
  <si>
    <t>96_</t>
  </si>
  <si>
    <t>H22_</t>
  </si>
  <si>
    <t>S_</t>
  </si>
  <si>
    <t>Z99999_</t>
  </si>
  <si>
    <t>1_</t>
  </si>
  <si>
    <t>4_</t>
  </si>
  <si>
    <t>5_</t>
  </si>
  <si>
    <t>72_</t>
  </si>
  <si>
    <t>8_</t>
  </si>
  <si>
    <t>9_</t>
  </si>
  <si>
    <t>Z_</t>
  </si>
  <si>
    <t>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</si>
  <si>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</si>
  <si>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</si>
  <si>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</si>
  <si>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</si>
  <si>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</si>
  <si>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</si>
  <si>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</si>
  <si>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</si>
  <si>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</si>
  <si>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</si>
  <si>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</si>
  <si>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</si>
  <si>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</si>
  <si>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</si>
  <si>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</si>
  <si>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</si>
  <si>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</si>
  <si>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</si>
  <si>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</si>
  <si>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</si>
  <si>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</si>
  <si>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</si>
  <si>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</si>
  <si>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</si>
  <si>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</si>
  <si>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</si>
  <si>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</si>
  <si>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</si>
  <si>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</si>
  <si>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</si>
  <si>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</si>
  <si>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</si>
  <si>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</si>
  <si>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</si>
  <si>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</si>
  <si>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</si>
  <si>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</si>
  <si>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</si>
  <si>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</si>
  <si>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</si>
  <si>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</si>
  <si>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</si>
  <si>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</si>
  <si>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</si>
  <si>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</si>
  <si>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</si>
  <si>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70891532/</t>
  </si>
  <si>
    <t>Kč bez DPH</t>
  </si>
  <si>
    <t>Úsek 2 - před domy č. p. 100 a 103</t>
  </si>
  <si>
    <t xml:space="preserve">OBNOVA ČÁSTI DEŠŤOVÉ KANALIZACE PO POVODNI - PAVLOVICE U KOJETÍNA
- PAVLOVICE U KOJETÍNA“
„OBNOVA ČÁSTI DEŠŤOVÉ KANALIZACE PO POVODNI 
- PAVLOVICE U KOJETÍNA“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</si>
</sst>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mm\.yy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165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6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1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49" fontId="13" fillId="0" borderId="44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49" fontId="12" fillId="0" borderId="44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4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1" fillId="34" borderId="44" xfId="0" applyNumberFormat="1" applyFont="1" applyFill="1" applyBorder="1" applyAlignment="1" applyProtection="1">
      <alignment horizontal="left" vertical="center"/>
      <protection/>
    </xf>
    <xf numFmtId="0" fontId="11" fillId="34" borderId="43" xfId="0" applyNumberFormat="1" applyFont="1" applyFill="1" applyBorder="1" applyAlignment="1" applyProtection="1">
      <alignment horizontal="left" vertical="center"/>
      <protection/>
    </xf>
    <xf numFmtId="49" fontId="12" fillId="0" borderId="45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6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0" fontId="12" fillId="0" borderId="4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3"/>
  <sheetViews>
    <sheetView tabSelected="1" zoomScalePageLayoutView="0" workbookViewId="0" topLeftCell="A1">
      <pane ySplit="11" topLeftCell="A48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44.71093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 ht="12.75">
      <c r="A2" s="57" t="s">
        <v>1</v>
      </c>
      <c r="B2" s="58"/>
      <c r="C2" s="58"/>
      <c r="D2" s="61" t="s">
        <v>282</v>
      </c>
      <c r="E2" s="62"/>
      <c r="F2" s="64" t="s">
        <v>175</v>
      </c>
      <c r="G2" s="58"/>
      <c r="H2" s="64" t="s">
        <v>6</v>
      </c>
      <c r="I2" s="65" t="s">
        <v>185</v>
      </c>
      <c r="J2" s="65" t="s">
        <v>190</v>
      </c>
      <c r="K2" s="58"/>
      <c r="L2" s="58"/>
      <c r="M2" s="66"/>
      <c r="N2" s="31"/>
    </row>
    <row r="3" spans="1:14" ht="12.75">
      <c r="A3" s="59"/>
      <c r="B3" s="60"/>
      <c r="C3" s="60"/>
      <c r="D3" s="63"/>
      <c r="E3" s="63"/>
      <c r="F3" s="60"/>
      <c r="G3" s="60"/>
      <c r="H3" s="60"/>
      <c r="I3" s="60"/>
      <c r="J3" s="60"/>
      <c r="K3" s="60"/>
      <c r="L3" s="60"/>
      <c r="M3" s="67"/>
      <c r="N3" s="31"/>
    </row>
    <row r="4" spans="1:14" ht="12.75">
      <c r="A4" s="68" t="s">
        <v>2</v>
      </c>
      <c r="B4" s="60"/>
      <c r="C4" s="60"/>
      <c r="D4" s="69" t="s">
        <v>281</v>
      </c>
      <c r="E4" s="60"/>
      <c r="F4" s="70" t="s">
        <v>176</v>
      </c>
      <c r="G4" s="60"/>
      <c r="H4" s="70" t="s">
        <v>6</v>
      </c>
      <c r="I4" s="69" t="s">
        <v>186</v>
      </c>
      <c r="J4" s="70" t="s">
        <v>191</v>
      </c>
      <c r="K4" s="60"/>
      <c r="L4" s="60"/>
      <c r="M4" s="67"/>
      <c r="N4" s="31"/>
    </row>
    <row r="5" spans="1:14" ht="12.7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7"/>
      <c r="N5" s="31"/>
    </row>
    <row r="6" spans="1:14" ht="12.75">
      <c r="A6" s="68" t="s">
        <v>3</v>
      </c>
      <c r="B6" s="60"/>
      <c r="C6" s="60"/>
      <c r="D6" s="69" t="s">
        <v>6</v>
      </c>
      <c r="E6" s="60"/>
      <c r="F6" s="70" t="s">
        <v>177</v>
      </c>
      <c r="G6" s="60"/>
      <c r="H6" s="70" t="s">
        <v>6</v>
      </c>
      <c r="I6" s="69" t="s">
        <v>187</v>
      </c>
      <c r="J6" s="69"/>
      <c r="K6" s="60"/>
      <c r="L6" s="60"/>
      <c r="M6" s="67"/>
      <c r="N6" s="31"/>
    </row>
    <row r="7" spans="1:14" ht="12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7"/>
      <c r="N7" s="31"/>
    </row>
    <row r="8" spans="1:14" ht="12.75">
      <c r="A8" s="68" t="s">
        <v>4</v>
      </c>
      <c r="B8" s="60"/>
      <c r="C8" s="60"/>
      <c r="D8" s="69" t="s">
        <v>6</v>
      </c>
      <c r="E8" s="60"/>
      <c r="F8" s="70" t="s">
        <v>178</v>
      </c>
      <c r="G8" s="60"/>
      <c r="H8" s="70"/>
      <c r="I8" s="69" t="s">
        <v>188</v>
      </c>
      <c r="J8" s="69"/>
      <c r="K8" s="60"/>
      <c r="L8" s="60"/>
      <c r="M8" s="67"/>
      <c r="N8" s="31"/>
    </row>
    <row r="9" spans="1:14" ht="12.7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  <c r="N9" s="31"/>
    </row>
    <row r="10" spans="1:14" ht="12.75">
      <c r="A10" s="1" t="s">
        <v>5</v>
      </c>
      <c r="B10" s="10" t="s">
        <v>52</v>
      </c>
      <c r="C10" s="10" t="s">
        <v>53</v>
      </c>
      <c r="D10" s="10" t="s">
        <v>108</v>
      </c>
      <c r="E10" s="10" t="s">
        <v>169</v>
      </c>
      <c r="F10" s="15" t="s">
        <v>179</v>
      </c>
      <c r="G10" s="19" t="s">
        <v>180</v>
      </c>
      <c r="H10" s="71" t="s">
        <v>182</v>
      </c>
      <c r="I10" s="72"/>
      <c r="J10" s="73"/>
      <c r="K10" s="71" t="s">
        <v>193</v>
      </c>
      <c r="L10" s="73"/>
      <c r="M10" s="26" t="s">
        <v>195</v>
      </c>
      <c r="N10" s="32"/>
    </row>
    <row r="11" spans="1:62" ht="12.75">
      <c r="A11" s="2" t="s">
        <v>6</v>
      </c>
      <c r="B11" s="11" t="s">
        <v>6</v>
      </c>
      <c r="C11" s="11" t="s">
        <v>6</v>
      </c>
      <c r="D11" s="14" t="s">
        <v>109</v>
      </c>
      <c r="E11" s="11" t="s">
        <v>6</v>
      </c>
      <c r="F11" s="11" t="s">
        <v>6</v>
      </c>
      <c r="G11" s="20" t="s">
        <v>181</v>
      </c>
      <c r="H11" s="21" t="s">
        <v>183</v>
      </c>
      <c r="I11" s="22" t="s">
        <v>189</v>
      </c>
      <c r="J11" s="23" t="s">
        <v>192</v>
      </c>
      <c r="K11" s="21" t="s">
        <v>194</v>
      </c>
      <c r="L11" s="23" t="s">
        <v>192</v>
      </c>
      <c r="M11" s="27" t="s">
        <v>196</v>
      </c>
      <c r="N11" s="32"/>
      <c r="Z11" s="25" t="s">
        <v>200</v>
      </c>
      <c r="AA11" s="25" t="s">
        <v>201</v>
      </c>
      <c r="AB11" s="25" t="s">
        <v>202</v>
      </c>
      <c r="AC11" s="25" t="s">
        <v>203</v>
      </c>
      <c r="AD11" s="25" t="s">
        <v>204</v>
      </c>
      <c r="AE11" s="25" t="s">
        <v>205</v>
      </c>
      <c r="AF11" s="25" t="s">
        <v>206</v>
      </c>
      <c r="AG11" s="25" t="s">
        <v>207</v>
      </c>
      <c r="AH11" s="25" t="s">
        <v>208</v>
      </c>
      <c r="BH11" s="25" t="s">
        <v>233</v>
      </c>
      <c r="BI11" s="25" t="s">
        <v>234</v>
      </c>
      <c r="BJ11" s="25" t="s">
        <v>235</v>
      </c>
    </row>
    <row r="12" spans="1:47" ht="12.75">
      <c r="A12" s="3"/>
      <c r="B12" s="12"/>
      <c r="C12" s="12" t="s">
        <v>17</v>
      </c>
      <c r="D12" s="12" t="s">
        <v>110</v>
      </c>
      <c r="E12" s="3" t="s">
        <v>6</v>
      </c>
      <c r="F12" s="3" t="s">
        <v>6</v>
      </c>
      <c r="G12" s="3" t="s">
        <v>6</v>
      </c>
      <c r="H12" s="35">
        <f>SUM(H13:H16)</f>
        <v>0</v>
      </c>
      <c r="I12" s="35">
        <f>SUM(I13:I16)</f>
        <v>0</v>
      </c>
      <c r="J12" s="35">
        <f>SUM(J13:J16)</f>
        <v>0</v>
      </c>
      <c r="K12" s="24"/>
      <c r="L12" s="35">
        <f>SUM(L13:L16)</f>
        <v>11.715</v>
      </c>
      <c r="M12" s="24"/>
      <c r="AI12" s="25"/>
      <c r="AS12" s="36">
        <f>SUM(AJ13:AJ16)</f>
        <v>0</v>
      </c>
      <c r="AT12" s="36">
        <f>SUM(AK13:AK16)</f>
        <v>0</v>
      </c>
      <c r="AU12" s="36">
        <f>SUM(AL13:AL16)</f>
        <v>0</v>
      </c>
    </row>
    <row r="13" spans="1:62" ht="12.75">
      <c r="A13" s="4" t="s">
        <v>7</v>
      </c>
      <c r="B13" s="4"/>
      <c r="C13" s="4" t="s">
        <v>54</v>
      </c>
      <c r="D13" s="4" t="s">
        <v>111</v>
      </c>
      <c r="E13" s="4" t="s">
        <v>170</v>
      </c>
      <c r="F13" s="16">
        <v>15</v>
      </c>
      <c r="G13" s="16"/>
      <c r="H13" s="16">
        <f>F13*AO13</f>
        <v>0</v>
      </c>
      <c r="I13" s="16">
        <f>F13*AP13</f>
        <v>0</v>
      </c>
      <c r="J13" s="16">
        <f>F13*G13</f>
        <v>0</v>
      </c>
      <c r="K13" s="16">
        <v>0.225</v>
      </c>
      <c r="L13" s="16">
        <f>F13*K13</f>
        <v>3.375</v>
      </c>
      <c r="M13" s="28" t="s">
        <v>197</v>
      </c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25"/>
      <c r="AJ13" s="16">
        <f>IF(AN13=0,J13,0)</f>
        <v>0</v>
      </c>
      <c r="AK13" s="16">
        <f>IF(AN13=15,J13,0)</f>
        <v>0</v>
      </c>
      <c r="AL13" s="16">
        <f>IF(AN13=21,J13,0)</f>
        <v>0</v>
      </c>
      <c r="AN13" s="33">
        <v>21</v>
      </c>
      <c r="AO13" s="33">
        <f>G13*0</f>
        <v>0</v>
      </c>
      <c r="AP13" s="33">
        <f>G13*(1-0)</f>
        <v>0</v>
      </c>
      <c r="AQ13" s="28" t="s">
        <v>7</v>
      </c>
      <c r="AV13" s="33">
        <f>AW13+AX13</f>
        <v>0</v>
      </c>
      <c r="AW13" s="33">
        <f>F13*AO13</f>
        <v>0</v>
      </c>
      <c r="AX13" s="33">
        <f>F13*AP13</f>
        <v>0</v>
      </c>
      <c r="AY13" s="34" t="s">
        <v>210</v>
      </c>
      <c r="AZ13" s="34" t="s">
        <v>225</v>
      </c>
      <c r="BA13" s="25" t="s">
        <v>232</v>
      </c>
      <c r="BC13" s="33">
        <f>AW13+AX13</f>
        <v>0</v>
      </c>
      <c r="BD13" s="33">
        <f>G13/(100-BE13)*100</f>
        <v>0</v>
      </c>
      <c r="BE13" s="33">
        <v>0</v>
      </c>
      <c r="BF13" s="33">
        <f>L13</f>
        <v>3.375</v>
      </c>
      <c r="BH13" s="16">
        <f>F13*AO13</f>
        <v>0</v>
      </c>
      <c r="BI13" s="16">
        <f>F13*AP13</f>
        <v>0</v>
      </c>
      <c r="BJ13" s="16">
        <f>F13*G13</f>
        <v>0</v>
      </c>
    </row>
    <row r="14" spans="1:62" ht="12.75">
      <c r="A14" s="4" t="s">
        <v>8</v>
      </c>
      <c r="B14" s="4"/>
      <c r="C14" s="4" t="s">
        <v>55</v>
      </c>
      <c r="D14" s="4" t="s">
        <v>112</v>
      </c>
      <c r="E14" s="4" t="s">
        <v>170</v>
      </c>
      <c r="F14" s="16">
        <v>15</v>
      </c>
      <c r="G14" s="16"/>
      <c r="H14" s="16">
        <f>F14*AO14</f>
        <v>0</v>
      </c>
      <c r="I14" s="16">
        <f>F14*AP14</f>
        <v>0</v>
      </c>
      <c r="J14" s="16">
        <f>F14*G14</f>
        <v>0</v>
      </c>
      <c r="K14" s="16">
        <v>0.11</v>
      </c>
      <c r="L14" s="16">
        <f>F14*K14</f>
        <v>1.65</v>
      </c>
      <c r="M14" s="28" t="s">
        <v>197</v>
      </c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25"/>
      <c r="AJ14" s="16">
        <f>IF(AN14=0,J14,0)</f>
        <v>0</v>
      </c>
      <c r="AK14" s="16">
        <f>IF(AN14=15,J14,0)</f>
        <v>0</v>
      </c>
      <c r="AL14" s="16">
        <f>IF(AN14=21,J14,0)</f>
        <v>0</v>
      </c>
      <c r="AN14" s="33">
        <v>21</v>
      </c>
      <c r="AO14" s="33">
        <f>G14*0</f>
        <v>0</v>
      </c>
      <c r="AP14" s="33">
        <f>G14*(1-0)</f>
        <v>0</v>
      </c>
      <c r="AQ14" s="28" t="s">
        <v>7</v>
      </c>
      <c r="AV14" s="33">
        <f>AW14+AX14</f>
        <v>0</v>
      </c>
      <c r="AW14" s="33">
        <f>F14*AO14</f>
        <v>0</v>
      </c>
      <c r="AX14" s="33">
        <f>F14*AP14</f>
        <v>0</v>
      </c>
      <c r="AY14" s="34" t="s">
        <v>210</v>
      </c>
      <c r="AZ14" s="34" t="s">
        <v>225</v>
      </c>
      <c r="BA14" s="25" t="s">
        <v>232</v>
      </c>
      <c r="BC14" s="33">
        <f>AW14+AX14</f>
        <v>0</v>
      </c>
      <c r="BD14" s="33">
        <f>G14/(100-BE14)*100</f>
        <v>0</v>
      </c>
      <c r="BE14" s="33">
        <v>0</v>
      </c>
      <c r="BF14" s="33">
        <f>L14</f>
        <v>1.65</v>
      </c>
      <c r="BH14" s="16">
        <f>F14*AO14</f>
        <v>0</v>
      </c>
      <c r="BI14" s="16">
        <f>F14*AP14</f>
        <v>0</v>
      </c>
      <c r="BJ14" s="16">
        <f>F14*G14</f>
        <v>0</v>
      </c>
    </row>
    <row r="15" spans="1:62" ht="12.75">
      <c r="A15" s="4" t="s">
        <v>9</v>
      </c>
      <c r="B15" s="4"/>
      <c r="C15" s="4" t="s">
        <v>56</v>
      </c>
      <c r="D15" s="4" t="s">
        <v>113</v>
      </c>
      <c r="E15" s="4" t="s">
        <v>170</v>
      </c>
      <c r="F15" s="16">
        <v>8</v>
      </c>
      <c r="G15" s="16"/>
      <c r="H15" s="16">
        <f>F15*AO15</f>
        <v>0</v>
      </c>
      <c r="I15" s="16">
        <f>F15*AP15</f>
        <v>0</v>
      </c>
      <c r="J15" s="16">
        <f>F15*G15</f>
        <v>0</v>
      </c>
      <c r="K15" s="16">
        <v>0.6</v>
      </c>
      <c r="L15" s="16">
        <f>F15*K15</f>
        <v>4.8</v>
      </c>
      <c r="M15" s="28" t="s">
        <v>197</v>
      </c>
      <c r="Z15" s="33">
        <f>IF(AQ15="5",BJ15,0)</f>
        <v>0</v>
      </c>
      <c r="AB15" s="33">
        <f>IF(AQ15="1",BH15,0)</f>
        <v>0</v>
      </c>
      <c r="AC15" s="33">
        <f>IF(AQ15="1",BI15,0)</f>
        <v>0</v>
      </c>
      <c r="AD15" s="33">
        <f>IF(AQ15="7",BH15,0)</f>
        <v>0</v>
      </c>
      <c r="AE15" s="33">
        <f>IF(AQ15="7",BI15,0)</f>
        <v>0</v>
      </c>
      <c r="AF15" s="33">
        <f>IF(AQ15="2",BH15,0)</f>
        <v>0</v>
      </c>
      <c r="AG15" s="33">
        <f>IF(AQ15="2",BI15,0)</f>
        <v>0</v>
      </c>
      <c r="AH15" s="33">
        <f>IF(AQ15="0",BJ15,0)</f>
        <v>0</v>
      </c>
      <c r="AI15" s="25"/>
      <c r="AJ15" s="16">
        <f>IF(AN15=0,J15,0)</f>
        <v>0</v>
      </c>
      <c r="AK15" s="16">
        <f>IF(AN15=15,J15,0)</f>
        <v>0</v>
      </c>
      <c r="AL15" s="16">
        <f>IF(AN15=21,J15,0)</f>
        <v>0</v>
      </c>
      <c r="AN15" s="33">
        <v>21</v>
      </c>
      <c r="AO15" s="33">
        <f>G15*0</f>
        <v>0</v>
      </c>
      <c r="AP15" s="33">
        <f>G15*(1-0)</f>
        <v>0</v>
      </c>
      <c r="AQ15" s="28" t="s">
        <v>7</v>
      </c>
      <c r="AV15" s="33">
        <f>AW15+AX15</f>
        <v>0</v>
      </c>
      <c r="AW15" s="33">
        <f>F15*AO15</f>
        <v>0</v>
      </c>
      <c r="AX15" s="33">
        <f>F15*AP15</f>
        <v>0</v>
      </c>
      <c r="AY15" s="34" t="s">
        <v>210</v>
      </c>
      <c r="AZ15" s="34" t="s">
        <v>225</v>
      </c>
      <c r="BA15" s="25" t="s">
        <v>232</v>
      </c>
      <c r="BC15" s="33">
        <f>AW15+AX15</f>
        <v>0</v>
      </c>
      <c r="BD15" s="33">
        <f>G15/(100-BE15)*100</f>
        <v>0</v>
      </c>
      <c r="BE15" s="33">
        <v>0</v>
      </c>
      <c r="BF15" s="33">
        <f>L15</f>
        <v>4.8</v>
      </c>
      <c r="BH15" s="16">
        <f>F15*AO15</f>
        <v>0</v>
      </c>
      <c r="BI15" s="16">
        <f>F15*AP15</f>
        <v>0</v>
      </c>
      <c r="BJ15" s="16">
        <f>F15*G15</f>
        <v>0</v>
      </c>
    </row>
    <row r="16" spans="1:62" ht="12.75">
      <c r="A16" s="4" t="s">
        <v>10</v>
      </c>
      <c r="B16" s="4"/>
      <c r="C16" s="4" t="s">
        <v>57</v>
      </c>
      <c r="D16" s="4" t="s">
        <v>114</v>
      </c>
      <c r="E16" s="4" t="s">
        <v>171</v>
      </c>
      <c r="F16" s="16">
        <v>7</v>
      </c>
      <c r="G16" s="16"/>
      <c r="H16" s="16">
        <f>F16*AO16</f>
        <v>0</v>
      </c>
      <c r="I16" s="16">
        <f>F16*AP16</f>
        <v>0</v>
      </c>
      <c r="J16" s="16">
        <f>F16*G16</f>
        <v>0</v>
      </c>
      <c r="K16" s="16">
        <v>0.27</v>
      </c>
      <c r="L16" s="16">
        <f>F16*K16</f>
        <v>1.8900000000000001</v>
      </c>
      <c r="M16" s="28" t="s">
        <v>197</v>
      </c>
      <c r="Z16" s="33">
        <f>IF(AQ16="5",BJ16,0)</f>
        <v>0</v>
      </c>
      <c r="AB16" s="33">
        <f>IF(AQ16="1",BH16,0)</f>
        <v>0</v>
      </c>
      <c r="AC16" s="33">
        <f>IF(AQ16="1",BI16,0)</f>
        <v>0</v>
      </c>
      <c r="AD16" s="33">
        <f>IF(AQ16="7",BH16,0)</f>
        <v>0</v>
      </c>
      <c r="AE16" s="33">
        <f>IF(AQ16="7",BI16,0)</f>
        <v>0</v>
      </c>
      <c r="AF16" s="33">
        <f>IF(AQ16="2",BH16,0)</f>
        <v>0</v>
      </c>
      <c r="AG16" s="33">
        <f>IF(AQ16="2",BI16,0)</f>
        <v>0</v>
      </c>
      <c r="AH16" s="33">
        <f>IF(AQ16="0",BJ16,0)</f>
        <v>0</v>
      </c>
      <c r="AI16" s="25"/>
      <c r="AJ16" s="16">
        <f>IF(AN16=0,J16,0)</f>
        <v>0</v>
      </c>
      <c r="AK16" s="16">
        <f>IF(AN16=15,J16,0)</f>
        <v>0</v>
      </c>
      <c r="AL16" s="16">
        <f>IF(AN16=21,J16,0)</f>
        <v>0</v>
      </c>
      <c r="AN16" s="33">
        <v>21</v>
      </c>
      <c r="AO16" s="33">
        <f>G16*0</f>
        <v>0</v>
      </c>
      <c r="AP16" s="33">
        <f>G16*(1-0)</f>
        <v>0</v>
      </c>
      <c r="AQ16" s="28" t="s">
        <v>7</v>
      </c>
      <c r="AV16" s="33">
        <f>AW16+AX16</f>
        <v>0</v>
      </c>
      <c r="AW16" s="33">
        <f>F16*AO16</f>
        <v>0</v>
      </c>
      <c r="AX16" s="33">
        <f>F16*AP16</f>
        <v>0</v>
      </c>
      <c r="AY16" s="34" t="s">
        <v>210</v>
      </c>
      <c r="AZ16" s="34" t="s">
        <v>225</v>
      </c>
      <c r="BA16" s="25" t="s">
        <v>232</v>
      </c>
      <c r="BC16" s="33">
        <f>AW16+AX16</f>
        <v>0</v>
      </c>
      <c r="BD16" s="33">
        <f>G16/(100-BE16)*100</f>
        <v>0</v>
      </c>
      <c r="BE16" s="33">
        <v>0</v>
      </c>
      <c r="BF16" s="33">
        <f>L16</f>
        <v>1.8900000000000001</v>
      </c>
      <c r="BH16" s="16">
        <f>F16*AO16</f>
        <v>0</v>
      </c>
      <c r="BI16" s="16">
        <f>F16*AP16</f>
        <v>0</v>
      </c>
      <c r="BJ16" s="16">
        <f>F16*G16</f>
        <v>0</v>
      </c>
    </row>
    <row r="17" spans="1:47" ht="12.75">
      <c r="A17" s="5"/>
      <c r="B17" s="13"/>
      <c r="C17" s="13" t="s">
        <v>19</v>
      </c>
      <c r="D17" s="13" t="s">
        <v>115</v>
      </c>
      <c r="E17" s="5" t="s">
        <v>6</v>
      </c>
      <c r="F17" s="5" t="s">
        <v>6</v>
      </c>
      <c r="G17" s="5" t="s">
        <v>6</v>
      </c>
      <c r="H17" s="36">
        <f>SUM(H18:H19)</f>
        <v>0</v>
      </c>
      <c r="I17" s="36">
        <f>SUM(I18:I19)</f>
        <v>0</v>
      </c>
      <c r="J17" s="36">
        <f>SUM(J18:J19)</f>
        <v>0</v>
      </c>
      <c r="K17" s="25"/>
      <c r="L17" s="36">
        <f>SUM(L18:L19)</f>
        <v>0</v>
      </c>
      <c r="M17" s="25"/>
      <c r="AI17" s="25"/>
      <c r="AS17" s="36">
        <f>SUM(AJ18:AJ19)</f>
        <v>0</v>
      </c>
      <c r="AT17" s="36">
        <f>SUM(AK18:AK19)</f>
        <v>0</v>
      </c>
      <c r="AU17" s="36">
        <f>SUM(AL18:AL19)</f>
        <v>0</v>
      </c>
    </row>
    <row r="18" spans="1:62" ht="12.75">
      <c r="A18" s="4" t="s">
        <v>11</v>
      </c>
      <c r="B18" s="4"/>
      <c r="C18" s="4" t="s">
        <v>58</v>
      </c>
      <c r="D18" s="4" t="s">
        <v>116</v>
      </c>
      <c r="E18" s="4" t="s">
        <v>172</v>
      </c>
      <c r="F18" s="16">
        <v>2.4</v>
      </c>
      <c r="G18" s="16"/>
      <c r="H18" s="16">
        <f>F18*AO18</f>
        <v>0</v>
      </c>
      <c r="I18" s="16">
        <f>F18*AP18</f>
        <v>0</v>
      </c>
      <c r="J18" s="16">
        <f>F18*G18</f>
        <v>0</v>
      </c>
      <c r="K18" s="16">
        <v>0</v>
      </c>
      <c r="L18" s="16">
        <f>F18*K18</f>
        <v>0</v>
      </c>
      <c r="M18" s="28" t="s">
        <v>197</v>
      </c>
      <c r="Z18" s="33">
        <f>IF(AQ18="5",BJ18,0)</f>
        <v>0</v>
      </c>
      <c r="AB18" s="33">
        <f>IF(AQ18="1",BH18,0)</f>
        <v>0</v>
      </c>
      <c r="AC18" s="33">
        <f>IF(AQ18="1",BI18,0)</f>
        <v>0</v>
      </c>
      <c r="AD18" s="33">
        <f>IF(AQ18="7",BH18,0)</f>
        <v>0</v>
      </c>
      <c r="AE18" s="33">
        <f>IF(AQ18="7",BI18,0)</f>
        <v>0</v>
      </c>
      <c r="AF18" s="33">
        <f>IF(AQ18="2",BH18,0)</f>
        <v>0</v>
      </c>
      <c r="AG18" s="33">
        <f>IF(AQ18="2",BI18,0)</f>
        <v>0</v>
      </c>
      <c r="AH18" s="33">
        <f>IF(AQ18="0",BJ18,0)</f>
        <v>0</v>
      </c>
      <c r="AI18" s="25"/>
      <c r="AJ18" s="16">
        <f>IF(AN18=0,J18,0)</f>
        <v>0</v>
      </c>
      <c r="AK18" s="16">
        <f>IF(AN18=15,J18,0)</f>
        <v>0</v>
      </c>
      <c r="AL18" s="16">
        <f>IF(AN18=21,J18,0)</f>
        <v>0</v>
      </c>
      <c r="AN18" s="33">
        <v>21</v>
      </c>
      <c r="AO18" s="33">
        <f>G18*0</f>
        <v>0</v>
      </c>
      <c r="AP18" s="33">
        <f>G18*(1-0)</f>
        <v>0</v>
      </c>
      <c r="AQ18" s="28" t="s">
        <v>7</v>
      </c>
      <c r="AV18" s="33">
        <f>AW18+AX18</f>
        <v>0</v>
      </c>
      <c r="AW18" s="33">
        <f>F18*AO18</f>
        <v>0</v>
      </c>
      <c r="AX18" s="33">
        <f>F18*AP18</f>
        <v>0</v>
      </c>
      <c r="AY18" s="34" t="s">
        <v>211</v>
      </c>
      <c r="AZ18" s="34" t="s">
        <v>225</v>
      </c>
      <c r="BA18" s="25" t="s">
        <v>232</v>
      </c>
      <c r="BC18" s="33">
        <f>AW18+AX18</f>
        <v>0</v>
      </c>
      <c r="BD18" s="33">
        <f>G18/(100-BE18)*100</f>
        <v>0</v>
      </c>
      <c r="BE18" s="33">
        <v>0</v>
      </c>
      <c r="BF18" s="33">
        <f>L18</f>
        <v>0</v>
      </c>
      <c r="BH18" s="16">
        <f>F18*AO18</f>
        <v>0</v>
      </c>
      <c r="BI18" s="16">
        <f>F18*AP18</f>
        <v>0</v>
      </c>
      <c r="BJ18" s="16">
        <f>F18*G18</f>
        <v>0</v>
      </c>
    </row>
    <row r="19" spans="1:62" ht="12.75">
      <c r="A19" s="4" t="s">
        <v>12</v>
      </c>
      <c r="B19" s="4"/>
      <c r="C19" s="4" t="s">
        <v>59</v>
      </c>
      <c r="D19" s="4" t="s">
        <v>117</v>
      </c>
      <c r="E19" s="4" t="s">
        <v>172</v>
      </c>
      <c r="F19" s="16">
        <v>21.6</v>
      </c>
      <c r="G19" s="16"/>
      <c r="H19" s="16">
        <f>F19*AO19</f>
        <v>0</v>
      </c>
      <c r="I19" s="16">
        <f>F19*AP19</f>
        <v>0</v>
      </c>
      <c r="J19" s="16">
        <f>F19*G19</f>
        <v>0</v>
      </c>
      <c r="K19" s="16">
        <v>0</v>
      </c>
      <c r="L19" s="16">
        <f>F19*K19</f>
        <v>0</v>
      </c>
      <c r="M19" s="28" t="s">
        <v>197</v>
      </c>
      <c r="Z19" s="33">
        <f>IF(AQ19="5",BJ19,0)</f>
        <v>0</v>
      </c>
      <c r="AB19" s="33">
        <f>IF(AQ19="1",BH19,0)</f>
        <v>0</v>
      </c>
      <c r="AC19" s="33">
        <f>IF(AQ19="1",BI19,0)</f>
        <v>0</v>
      </c>
      <c r="AD19" s="33">
        <f>IF(AQ19="7",BH19,0)</f>
        <v>0</v>
      </c>
      <c r="AE19" s="33">
        <f>IF(AQ19="7",BI19,0)</f>
        <v>0</v>
      </c>
      <c r="AF19" s="33">
        <f>IF(AQ19="2",BH19,0)</f>
        <v>0</v>
      </c>
      <c r="AG19" s="33">
        <f>IF(AQ19="2",BI19,0)</f>
        <v>0</v>
      </c>
      <c r="AH19" s="33">
        <f>IF(AQ19="0",BJ19,0)</f>
        <v>0</v>
      </c>
      <c r="AI19" s="25"/>
      <c r="AJ19" s="16">
        <f>IF(AN19=0,J19,0)</f>
        <v>0</v>
      </c>
      <c r="AK19" s="16">
        <f>IF(AN19=15,J19,0)</f>
        <v>0</v>
      </c>
      <c r="AL19" s="16">
        <f>IF(AN19=21,J19,0)</f>
        <v>0</v>
      </c>
      <c r="AN19" s="33">
        <v>21</v>
      </c>
      <c r="AO19" s="33">
        <f>G19*0</f>
        <v>0</v>
      </c>
      <c r="AP19" s="33">
        <f>G19*(1-0)</f>
        <v>0</v>
      </c>
      <c r="AQ19" s="28" t="s">
        <v>7</v>
      </c>
      <c r="AV19" s="33">
        <f>AW19+AX19</f>
        <v>0</v>
      </c>
      <c r="AW19" s="33">
        <f>F19*AO19</f>
        <v>0</v>
      </c>
      <c r="AX19" s="33">
        <f>F19*AP19</f>
        <v>0</v>
      </c>
      <c r="AY19" s="34" t="s">
        <v>211</v>
      </c>
      <c r="AZ19" s="34" t="s">
        <v>225</v>
      </c>
      <c r="BA19" s="25" t="s">
        <v>232</v>
      </c>
      <c r="BC19" s="33">
        <f>AW19+AX19</f>
        <v>0</v>
      </c>
      <c r="BD19" s="33">
        <f>G19/(100-BE19)*100</f>
        <v>0</v>
      </c>
      <c r="BE19" s="33">
        <v>0</v>
      </c>
      <c r="BF19" s="33">
        <f>L19</f>
        <v>0</v>
      </c>
      <c r="BH19" s="16">
        <f>F19*AO19</f>
        <v>0</v>
      </c>
      <c r="BI19" s="16">
        <f>F19*AP19</f>
        <v>0</v>
      </c>
      <c r="BJ19" s="16">
        <f>F19*G19</f>
        <v>0</v>
      </c>
    </row>
    <row r="20" spans="1:47" ht="12.75">
      <c r="A20" s="5"/>
      <c r="B20" s="13"/>
      <c r="C20" s="13" t="s">
        <v>22</v>
      </c>
      <c r="D20" s="13" t="s">
        <v>118</v>
      </c>
      <c r="E20" s="5" t="s">
        <v>6</v>
      </c>
      <c r="F20" s="5" t="s">
        <v>6</v>
      </c>
      <c r="G20" s="5" t="s">
        <v>6</v>
      </c>
      <c r="H20" s="36">
        <f>SUM(H21:H25)</f>
        <v>0</v>
      </c>
      <c r="I20" s="36">
        <f>SUM(I21:I25)</f>
        <v>0</v>
      </c>
      <c r="J20" s="36">
        <f>SUM(J21:J25)</f>
        <v>0</v>
      </c>
      <c r="K20" s="25"/>
      <c r="L20" s="36">
        <f>SUM(L21:L25)</f>
        <v>0</v>
      </c>
      <c r="M20" s="25"/>
      <c r="AI20" s="25"/>
      <c r="AS20" s="36">
        <f>SUM(AJ21:AJ25)</f>
        <v>0</v>
      </c>
      <c r="AT20" s="36">
        <f>SUM(AK21:AK25)</f>
        <v>0</v>
      </c>
      <c r="AU20" s="36">
        <f>SUM(AL21:AL25)</f>
        <v>0</v>
      </c>
    </row>
    <row r="21" spans="1:62" ht="12.75">
      <c r="A21" s="4" t="s">
        <v>13</v>
      </c>
      <c r="B21" s="4"/>
      <c r="C21" s="4" t="s">
        <v>60</v>
      </c>
      <c r="D21" s="4" t="s">
        <v>119</v>
      </c>
      <c r="E21" s="4" t="s">
        <v>172</v>
      </c>
      <c r="F21" s="16">
        <v>24</v>
      </c>
      <c r="G21" s="16"/>
      <c r="H21" s="16">
        <f>F21*AO21</f>
        <v>0</v>
      </c>
      <c r="I21" s="16">
        <f>F21*AP21</f>
        <v>0</v>
      </c>
      <c r="J21" s="16">
        <f>F21*G21</f>
        <v>0</v>
      </c>
      <c r="K21" s="16">
        <v>0</v>
      </c>
      <c r="L21" s="16">
        <f>F21*K21</f>
        <v>0</v>
      </c>
      <c r="M21" s="28" t="s">
        <v>197</v>
      </c>
      <c r="Z21" s="33">
        <f>IF(AQ21="5",BJ21,0)</f>
        <v>0</v>
      </c>
      <c r="AB21" s="33">
        <f>IF(AQ21="1",BH21,0)</f>
        <v>0</v>
      </c>
      <c r="AC21" s="33">
        <f>IF(AQ21="1",BI21,0)</f>
        <v>0</v>
      </c>
      <c r="AD21" s="33">
        <f>IF(AQ21="7",BH21,0)</f>
        <v>0</v>
      </c>
      <c r="AE21" s="33">
        <f>IF(AQ21="7",BI21,0)</f>
        <v>0</v>
      </c>
      <c r="AF21" s="33">
        <f>IF(AQ21="2",BH21,0)</f>
        <v>0</v>
      </c>
      <c r="AG21" s="33">
        <f>IF(AQ21="2",BI21,0)</f>
        <v>0</v>
      </c>
      <c r="AH21" s="33">
        <f>IF(AQ21="0",BJ21,0)</f>
        <v>0</v>
      </c>
      <c r="AI21" s="25"/>
      <c r="AJ21" s="16">
        <f>IF(AN21=0,J21,0)</f>
        <v>0</v>
      </c>
      <c r="AK21" s="16">
        <f>IF(AN21=15,J21,0)</f>
        <v>0</v>
      </c>
      <c r="AL21" s="16">
        <f>IF(AN21=21,J21,0)</f>
        <v>0</v>
      </c>
      <c r="AN21" s="33">
        <v>21</v>
      </c>
      <c r="AO21" s="33">
        <f>G21*0</f>
        <v>0</v>
      </c>
      <c r="AP21" s="33">
        <f>G21*(1-0)</f>
        <v>0</v>
      </c>
      <c r="AQ21" s="28" t="s">
        <v>7</v>
      </c>
      <c r="AV21" s="33">
        <f>AW21+AX21</f>
        <v>0</v>
      </c>
      <c r="AW21" s="33">
        <f>F21*AO21</f>
        <v>0</v>
      </c>
      <c r="AX21" s="33">
        <f>F21*AP21</f>
        <v>0</v>
      </c>
      <c r="AY21" s="34" t="s">
        <v>212</v>
      </c>
      <c r="AZ21" s="34" t="s">
        <v>225</v>
      </c>
      <c r="BA21" s="25" t="s">
        <v>232</v>
      </c>
      <c r="BC21" s="33">
        <f>AW21+AX21</f>
        <v>0</v>
      </c>
      <c r="BD21" s="33">
        <f>G21/(100-BE21)*100</f>
        <v>0</v>
      </c>
      <c r="BE21" s="33">
        <v>0</v>
      </c>
      <c r="BF21" s="33">
        <f>L21</f>
        <v>0</v>
      </c>
      <c r="BH21" s="16">
        <f>F21*AO21</f>
        <v>0</v>
      </c>
      <c r="BI21" s="16">
        <f>F21*AP21</f>
        <v>0</v>
      </c>
      <c r="BJ21" s="16">
        <f>F21*G21</f>
        <v>0</v>
      </c>
    </row>
    <row r="22" spans="1:62" ht="12.75">
      <c r="A22" s="4" t="s">
        <v>14</v>
      </c>
      <c r="B22" s="4"/>
      <c r="C22" s="4" t="s">
        <v>61</v>
      </c>
      <c r="D22" s="4" t="s">
        <v>120</v>
      </c>
      <c r="E22" s="4" t="s">
        <v>172</v>
      </c>
      <c r="F22" s="16">
        <v>10</v>
      </c>
      <c r="G22" s="16"/>
      <c r="H22" s="16">
        <f>F22*AO22</f>
        <v>0</v>
      </c>
      <c r="I22" s="16">
        <f>F22*AP22</f>
        <v>0</v>
      </c>
      <c r="J22" s="16">
        <f>F22*G22</f>
        <v>0</v>
      </c>
      <c r="K22" s="16">
        <v>0</v>
      </c>
      <c r="L22" s="16">
        <f>F22*K22</f>
        <v>0</v>
      </c>
      <c r="M22" s="28" t="s">
        <v>197</v>
      </c>
      <c r="Z22" s="33">
        <f>IF(AQ22="5",BJ22,0)</f>
        <v>0</v>
      </c>
      <c r="AB22" s="33">
        <f>IF(AQ22="1",BH22,0)</f>
        <v>0</v>
      </c>
      <c r="AC22" s="33">
        <f>IF(AQ22="1",BI22,0)</f>
        <v>0</v>
      </c>
      <c r="AD22" s="33">
        <f>IF(AQ22="7",BH22,0)</f>
        <v>0</v>
      </c>
      <c r="AE22" s="33">
        <f>IF(AQ22="7",BI22,0)</f>
        <v>0</v>
      </c>
      <c r="AF22" s="33">
        <f>IF(AQ22="2",BH22,0)</f>
        <v>0</v>
      </c>
      <c r="AG22" s="33">
        <f>IF(AQ22="2",BI22,0)</f>
        <v>0</v>
      </c>
      <c r="AH22" s="33">
        <f>IF(AQ22="0",BJ22,0)</f>
        <v>0</v>
      </c>
      <c r="AI22" s="25"/>
      <c r="AJ22" s="16">
        <f>IF(AN22=0,J22,0)</f>
        <v>0</v>
      </c>
      <c r="AK22" s="16">
        <f>IF(AN22=15,J22,0)</f>
        <v>0</v>
      </c>
      <c r="AL22" s="16">
        <f>IF(AN22=21,J22,0)</f>
        <v>0</v>
      </c>
      <c r="AN22" s="33">
        <v>21</v>
      </c>
      <c r="AO22" s="33">
        <f>G22*0</f>
        <v>0</v>
      </c>
      <c r="AP22" s="33">
        <f>G22*(1-0)</f>
        <v>0</v>
      </c>
      <c r="AQ22" s="28" t="s">
        <v>7</v>
      </c>
      <c r="AV22" s="33">
        <f>AW22+AX22</f>
        <v>0</v>
      </c>
      <c r="AW22" s="33">
        <f>F22*AO22</f>
        <v>0</v>
      </c>
      <c r="AX22" s="33">
        <f>F22*AP22</f>
        <v>0</v>
      </c>
      <c r="AY22" s="34" t="s">
        <v>212</v>
      </c>
      <c r="AZ22" s="34" t="s">
        <v>225</v>
      </c>
      <c r="BA22" s="25" t="s">
        <v>232</v>
      </c>
      <c r="BC22" s="33">
        <f>AW22+AX22</f>
        <v>0</v>
      </c>
      <c r="BD22" s="33">
        <f>G22/(100-BE22)*100</f>
        <v>0</v>
      </c>
      <c r="BE22" s="33">
        <v>0</v>
      </c>
      <c r="BF22" s="33">
        <f>L22</f>
        <v>0</v>
      </c>
      <c r="BH22" s="16">
        <f>F22*AO22</f>
        <v>0</v>
      </c>
      <c r="BI22" s="16">
        <f>F22*AP22</f>
        <v>0</v>
      </c>
      <c r="BJ22" s="16">
        <f>F22*G22</f>
        <v>0</v>
      </c>
    </row>
    <row r="23" spans="1:62" ht="12.75">
      <c r="A23" s="4" t="s">
        <v>15</v>
      </c>
      <c r="B23" s="4"/>
      <c r="C23" s="4" t="s">
        <v>62</v>
      </c>
      <c r="D23" s="4" t="s">
        <v>121</v>
      </c>
      <c r="E23" s="4" t="s">
        <v>172</v>
      </c>
      <c r="F23" s="16">
        <v>10</v>
      </c>
      <c r="G23" s="16"/>
      <c r="H23" s="16">
        <f>F23*AO23</f>
        <v>0</v>
      </c>
      <c r="I23" s="16">
        <f>F23*AP23</f>
        <v>0</v>
      </c>
      <c r="J23" s="16">
        <f>F23*G23</f>
        <v>0</v>
      </c>
      <c r="K23" s="16">
        <v>0</v>
      </c>
      <c r="L23" s="16">
        <f>F23*K23</f>
        <v>0</v>
      </c>
      <c r="M23" s="28" t="s">
        <v>197</v>
      </c>
      <c r="Z23" s="33">
        <f>IF(AQ23="5",BJ23,0)</f>
        <v>0</v>
      </c>
      <c r="AB23" s="33">
        <f>IF(AQ23="1",BH23,0)</f>
        <v>0</v>
      </c>
      <c r="AC23" s="33">
        <f>IF(AQ23="1",BI23,0)</f>
        <v>0</v>
      </c>
      <c r="AD23" s="33">
        <f>IF(AQ23="7",BH23,0)</f>
        <v>0</v>
      </c>
      <c r="AE23" s="33">
        <f>IF(AQ23="7",BI23,0)</f>
        <v>0</v>
      </c>
      <c r="AF23" s="33">
        <f>IF(AQ23="2",BH23,0)</f>
        <v>0</v>
      </c>
      <c r="AG23" s="33">
        <f>IF(AQ23="2",BI23,0)</f>
        <v>0</v>
      </c>
      <c r="AH23" s="33">
        <f>IF(AQ23="0",BJ23,0)</f>
        <v>0</v>
      </c>
      <c r="AI23" s="25"/>
      <c r="AJ23" s="16">
        <f>IF(AN23=0,J23,0)</f>
        <v>0</v>
      </c>
      <c r="AK23" s="16">
        <f>IF(AN23=15,J23,0)</f>
        <v>0</v>
      </c>
      <c r="AL23" s="16">
        <f>IF(AN23=21,J23,0)</f>
        <v>0</v>
      </c>
      <c r="AN23" s="33">
        <v>21</v>
      </c>
      <c r="AO23" s="33">
        <f>G23*0</f>
        <v>0</v>
      </c>
      <c r="AP23" s="33">
        <f>G23*(1-0)</f>
        <v>0</v>
      </c>
      <c r="AQ23" s="28" t="s">
        <v>7</v>
      </c>
      <c r="AV23" s="33">
        <f>AW23+AX23</f>
        <v>0</v>
      </c>
      <c r="AW23" s="33">
        <f>F23*AO23</f>
        <v>0</v>
      </c>
      <c r="AX23" s="33">
        <f>F23*AP23</f>
        <v>0</v>
      </c>
      <c r="AY23" s="34" t="s">
        <v>212</v>
      </c>
      <c r="AZ23" s="34" t="s">
        <v>225</v>
      </c>
      <c r="BA23" s="25" t="s">
        <v>232</v>
      </c>
      <c r="BC23" s="33">
        <f>AW23+AX23</f>
        <v>0</v>
      </c>
      <c r="BD23" s="33">
        <f>G23/(100-BE23)*100</f>
        <v>0</v>
      </c>
      <c r="BE23" s="33">
        <v>0</v>
      </c>
      <c r="BF23" s="33">
        <f>L23</f>
        <v>0</v>
      </c>
      <c r="BH23" s="16">
        <f>F23*AO23</f>
        <v>0</v>
      </c>
      <c r="BI23" s="16">
        <f>F23*AP23</f>
        <v>0</v>
      </c>
      <c r="BJ23" s="16">
        <f>F23*G23</f>
        <v>0</v>
      </c>
    </row>
    <row r="24" spans="1:62" ht="12.75">
      <c r="A24" s="4" t="s">
        <v>16</v>
      </c>
      <c r="B24" s="4"/>
      <c r="C24" s="4" t="s">
        <v>63</v>
      </c>
      <c r="D24" s="4" t="s">
        <v>122</v>
      </c>
      <c r="E24" s="4" t="s">
        <v>172</v>
      </c>
      <c r="F24" s="16">
        <v>50</v>
      </c>
      <c r="G24" s="16"/>
      <c r="H24" s="16">
        <f>F24*AO24</f>
        <v>0</v>
      </c>
      <c r="I24" s="16">
        <f>F24*AP24</f>
        <v>0</v>
      </c>
      <c r="J24" s="16">
        <f>F24*G24</f>
        <v>0</v>
      </c>
      <c r="K24" s="16">
        <v>0</v>
      </c>
      <c r="L24" s="16">
        <f>F24*K24</f>
        <v>0</v>
      </c>
      <c r="M24" s="28" t="s">
        <v>197</v>
      </c>
      <c r="Z24" s="33">
        <f>IF(AQ24="5",BJ24,0)</f>
        <v>0</v>
      </c>
      <c r="AB24" s="33">
        <f>IF(AQ24="1",BH24,0)</f>
        <v>0</v>
      </c>
      <c r="AC24" s="33">
        <f>IF(AQ24="1",BI24,0)</f>
        <v>0</v>
      </c>
      <c r="AD24" s="33">
        <f>IF(AQ24="7",BH24,0)</f>
        <v>0</v>
      </c>
      <c r="AE24" s="33">
        <f>IF(AQ24="7",BI24,0)</f>
        <v>0</v>
      </c>
      <c r="AF24" s="33">
        <f>IF(AQ24="2",BH24,0)</f>
        <v>0</v>
      </c>
      <c r="AG24" s="33">
        <f>IF(AQ24="2",BI24,0)</f>
        <v>0</v>
      </c>
      <c r="AH24" s="33">
        <f>IF(AQ24="0",BJ24,0)</f>
        <v>0</v>
      </c>
      <c r="AI24" s="25"/>
      <c r="AJ24" s="16">
        <f>IF(AN24=0,J24,0)</f>
        <v>0</v>
      </c>
      <c r="AK24" s="16">
        <f>IF(AN24=15,J24,0)</f>
        <v>0</v>
      </c>
      <c r="AL24" s="16">
        <f>IF(AN24=21,J24,0)</f>
        <v>0</v>
      </c>
      <c r="AN24" s="33">
        <v>21</v>
      </c>
      <c r="AO24" s="33">
        <f>G24*0</f>
        <v>0</v>
      </c>
      <c r="AP24" s="33">
        <f>G24*(1-0)</f>
        <v>0</v>
      </c>
      <c r="AQ24" s="28" t="s">
        <v>7</v>
      </c>
      <c r="AV24" s="33">
        <f>AW24+AX24</f>
        <v>0</v>
      </c>
      <c r="AW24" s="33">
        <f>F24*AO24</f>
        <v>0</v>
      </c>
      <c r="AX24" s="33">
        <f>F24*AP24</f>
        <v>0</v>
      </c>
      <c r="AY24" s="34" t="s">
        <v>212</v>
      </c>
      <c r="AZ24" s="34" t="s">
        <v>225</v>
      </c>
      <c r="BA24" s="25" t="s">
        <v>232</v>
      </c>
      <c r="BC24" s="33">
        <f>AW24+AX24</f>
        <v>0</v>
      </c>
      <c r="BD24" s="33">
        <f>G24/(100-BE24)*100</f>
        <v>0</v>
      </c>
      <c r="BE24" s="33">
        <v>0</v>
      </c>
      <c r="BF24" s="33">
        <f>L24</f>
        <v>0</v>
      </c>
      <c r="BH24" s="16">
        <f>F24*AO24</f>
        <v>0</v>
      </c>
      <c r="BI24" s="16">
        <f>F24*AP24</f>
        <v>0</v>
      </c>
      <c r="BJ24" s="16">
        <f>F24*G24</f>
        <v>0</v>
      </c>
    </row>
    <row r="25" spans="1:62" ht="12.75">
      <c r="A25" s="4" t="s">
        <v>17</v>
      </c>
      <c r="B25" s="4"/>
      <c r="C25" s="4" t="s">
        <v>64</v>
      </c>
      <c r="D25" s="4" t="s">
        <v>123</v>
      </c>
      <c r="E25" s="4" t="s">
        <v>172</v>
      </c>
      <c r="F25" s="16">
        <v>10</v>
      </c>
      <c r="G25" s="16"/>
      <c r="H25" s="16">
        <f>F25*AO25</f>
        <v>0</v>
      </c>
      <c r="I25" s="16">
        <f>F25*AP25</f>
        <v>0</v>
      </c>
      <c r="J25" s="16">
        <f>F25*G25</f>
        <v>0</v>
      </c>
      <c r="K25" s="16">
        <v>0</v>
      </c>
      <c r="L25" s="16">
        <f>F25*K25</f>
        <v>0</v>
      </c>
      <c r="M25" s="28" t="s">
        <v>197</v>
      </c>
      <c r="Z25" s="33">
        <f>IF(AQ25="5",BJ25,0)</f>
        <v>0</v>
      </c>
      <c r="AB25" s="33">
        <f>IF(AQ25="1",BH25,0)</f>
        <v>0</v>
      </c>
      <c r="AC25" s="33">
        <f>IF(AQ25="1",BI25,0)</f>
        <v>0</v>
      </c>
      <c r="AD25" s="33">
        <f>IF(AQ25="7",BH25,0)</f>
        <v>0</v>
      </c>
      <c r="AE25" s="33">
        <f>IF(AQ25="7",BI25,0)</f>
        <v>0</v>
      </c>
      <c r="AF25" s="33">
        <f>IF(AQ25="2",BH25,0)</f>
        <v>0</v>
      </c>
      <c r="AG25" s="33">
        <f>IF(AQ25="2",BI25,0)</f>
        <v>0</v>
      </c>
      <c r="AH25" s="33">
        <f>IF(AQ25="0",BJ25,0)</f>
        <v>0</v>
      </c>
      <c r="AI25" s="25"/>
      <c r="AJ25" s="16">
        <f>IF(AN25=0,J25,0)</f>
        <v>0</v>
      </c>
      <c r="AK25" s="16">
        <f>IF(AN25=15,J25,0)</f>
        <v>0</v>
      </c>
      <c r="AL25" s="16">
        <f>IF(AN25=21,J25,0)</f>
        <v>0</v>
      </c>
      <c r="AN25" s="33">
        <v>21</v>
      </c>
      <c r="AO25" s="33">
        <f>G25*0</f>
        <v>0</v>
      </c>
      <c r="AP25" s="33">
        <f>G25*(1-0)</f>
        <v>0</v>
      </c>
      <c r="AQ25" s="28" t="s">
        <v>7</v>
      </c>
      <c r="AV25" s="33">
        <f>AW25+AX25</f>
        <v>0</v>
      </c>
      <c r="AW25" s="33">
        <f>F25*AO25</f>
        <v>0</v>
      </c>
      <c r="AX25" s="33">
        <f>F25*AP25</f>
        <v>0</v>
      </c>
      <c r="AY25" s="34" t="s">
        <v>212</v>
      </c>
      <c r="AZ25" s="34" t="s">
        <v>225</v>
      </c>
      <c r="BA25" s="25" t="s">
        <v>232</v>
      </c>
      <c r="BC25" s="33">
        <f>AW25+AX25</f>
        <v>0</v>
      </c>
      <c r="BD25" s="33">
        <f>G25/(100-BE25)*100</f>
        <v>0</v>
      </c>
      <c r="BE25" s="33">
        <v>0</v>
      </c>
      <c r="BF25" s="33">
        <f>L25</f>
        <v>0</v>
      </c>
      <c r="BH25" s="16">
        <f>F25*AO25</f>
        <v>0</v>
      </c>
      <c r="BI25" s="16">
        <f>F25*AP25</f>
        <v>0</v>
      </c>
      <c r="BJ25" s="16">
        <f>F25*G25</f>
        <v>0</v>
      </c>
    </row>
    <row r="26" spans="1:47" ht="12.75">
      <c r="A26" s="5"/>
      <c r="B26" s="13"/>
      <c r="C26" s="13" t="s">
        <v>23</v>
      </c>
      <c r="D26" s="13" t="s">
        <v>124</v>
      </c>
      <c r="E26" s="5" t="s">
        <v>6</v>
      </c>
      <c r="F26" s="5" t="s">
        <v>6</v>
      </c>
      <c r="G26" s="5" t="s">
        <v>6</v>
      </c>
      <c r="H26" s="36">
        <f>SUM(H27:H27)</f>
        <v>0</v>
      </c>
      <c r="I26" s="36">
        <f>SUM(I27:I27)</f>
        <v>0</v>
      </c>
      <c r="J26" s="36">
        <f>SUM(J27:J27)</f>
        <v>0</v>
      </c>
      <c r="K26" s="25"/>
      <c r="L26" s="36">
        <f>SUM(L27:L27)</f>
        <v>0</v>
      </c>
      <c r="M26" s="25"/>
      <c r="AI26" s="25"/>
      <c r="AS26" s="36">
        <f>SUM(AJ27:AJ27)</f>
        <v>0</v>
      </c>
      <c r="AT26" s="36">
        <f>SUM(AK27:AK27)</f>
        <v>0</v>
      </c>
      <c r="AU26" s="36">
        <f>SUM(AL27:AL27)</f>
        <v>0</v>
      </c>
    </row>
    <row r="27" spans="1:62" ht="12.75">
      <c r="A27" s="4" t="s">
        <v>18</v>
      </c>
      <c r="B27" s="4"/>
      <c r="C27" s="4" t="s">
        <v>65</v>
      </c>
      <c r="D27" s="4" t="s">
        <v>125</v>
      </c>
      <c r="E27" s="4" t="s">
        <v>172</v>
      </c>
      <c r="F27" s="16">
        <v>24</v>
      </c>
      <c r="G27" s="16"/>
      <c r="H27" s="16">
        <f>F27*AO27</f>
        <v>0</v>
      </c>
      <c r="I27" s="16">
        <f>F27*AP27</f>
        <v>0</v>
      </c>
      <c r="J27" s="16">
        <f>F27*G27</f>
        <v>0</v>
      </c>
      <c r="K27" s="16">
        <v>0</v>
      </c>
      <c r="L27" s="16">
        <f>F27*K27</f>
        <v>0</v>
      </c>
      <c r="M27" s="28" t="s">
        <v>197</v>
      </c>
      <c r="Z27" s="33">
        <f>IF(AQ27="5",BJ27,0)</f>
        <v>0</v>
      </c>
      <c r="AB27" s="33">
        <f>IF(AQ27="1",BH27,0)</f>
        <v>0</v>
      </c>
      <c r="AC27" s="33">
        <f>IF(AQ27="1",BI27,0)</f>
        <v>0</v>
      </c>
      <c r="AD27" s="33">
        <f>IF(AQ27="7",BH27,0)</f>
        <v>0</v>
      </c>
      <c r="AE27" s="33">
        <f>IF(AQ27="7",BI27,0)</f>
        <v>0</v>
      </c>
      <c r="AF27" s="33">
        <f>IF(AQ27="2",BH27,0)</f>
        <v>0</v>
      </c>
      <c r="AG27" s="33">
        <f>IF(AQ27="2",BI27,0)</f>
        <v>0</v>
      </c>
      <c r="AH27" s="33">
        <f>IF(AQ27="0",BJ27,0)</f>
        <v>0</v>
      </c>
      <c r="AI27" s="25"/>
      <c r="AJ27" s="16">
        <f>IF(AN27=0,J27,0)</f>
        <v>0</v>
      </c>
      <c r="AK27" s="16">
        <f>IF(AN27=15,J27,0)</f>
        <v>0</v>
      </c>
      <c r="AL27" s="16">
        <f>IF(AN27=21,J27,0)</f>
        <v>0</v>
      </c>
      <c r="AN27" s="33">
        <v>21</v>
      </c>
      <c r="AO27" s="33">
        <f>G27*0</f>
        <v>0</v>
      </c>
      <c r="AP27" s="33">
        <f>G27*(1-0)</f>
        <v>0</v>
      </c>
      <c r="AQ27" s="28" t="s">
        <v>7</v>
      </c>
      <c r="AV27" s="33">
        <f>AW27+AX27</f>
        <v>0</v>
      </c>
      <c r="AW27" s="33">
        <f>F27*AO27</f>
        <v>0</v>
      </c>
      <c r="AX27" s="33">
        <f>F27*AP27</f>
        <v>0</v>
      </c>
      <c r="AY27" s="34" t="s">
        <v>213</v>
      </c>
      <c r="AZ27" s="34" t="s">
        <v>225</v>
      </c>
      <c r="BA27" s="25" t="s">
        <v>232</v>
      </c>
      <c r="BC27" s="33">
        <f>AW27+AX27</f>
        <v>0</v>
      </c>
      <c r="BD27" s="33">
        <f>G27/(100-BE27)*100</f>
        <v>0</v>
      </c>
      <c r="BE27" s="33">
        <v>0</v>
      </c>
      <c r="BF27" s="33">
        <f>L27</f>
        <v>0</v>
      </c>
      <c r="BH27" s="16">
        <f>F27*AO27</f>
        <v>0</v>
      </c>
      <c r="BI27" s="16">
        <f>F27*AP27</f>
        <v>0</v>
      </c>
      <c r="BJ27" s="16">
        <f>F27*G27</f>
        <v>0</v>
      </c>
    </row>
    <row r="28" spans="1:47" ht="12.75">
      <c r="A28" s="5"/>
      <c r="B28" s="13"/>
      <c r="C28" s="13" t="s">
        <v>66</v>
      </c>
      <c r="D28" s="13" t="s">
        <v>126</v>
      </c>
      <c r="E28" s="5" t="s">
        <v>6</v>
      </c>
      <c r="F28" s="5" t="s">
        <v>6</v>
      </c>
      <c r="G28" s="5" t="s">
        <v>6</v>
      </c>
      <c r="H28" s="36">
        <f>SUM(H29:H29)</f>
        <v>0</v>
      </c>
      <c r="I28" s="36">
        <f>SUM(I29:I29)</f>
        <v>0</v>
      </c>
      <c r="J28" s="36">
        <f>SUM(J29:J29)</f>
        <v>0</v>
      </c>
      <c r="K28" s="25"/>
      <c r="L28" s="36">
        <f>SUM(L29:L29)</f>
        <v>0.18164</v>
      </c>
      <c r="M28" s="25"/>
      <c r="AI28" s="25"/>
      <c r="AS28" s="36">
        <f>SUM(AJ29:AJ29)</f>
        <v>0</v>
      </c>
      <c r="AT28" s="36">
        <f>SUM(AK29:AK29)</f>
        <v>0</v>
      </c>
      <c r="AU28" s="36">
        <f>SUM(AL29:AL29)</f>
        <v>0</v>
      </c>
    </row>
    <row r="29" spans="1:62" ht="12.75">
      <c r="A29" s="4" t="s">
        <v>19</v>
      </c>
      <c r="B29" s="4"/>
      <c r="C29" s="4" t="s">
        <v>67</v>
      </c>
      <c r="D29" s="4" t="s">
        <v>127</v>
      </c>
      <c r="E29" s="4" t="s">
        <v>173</v>
      </c>
      <c r="F29" s="16">
        <v>2</v>
      </c>
      <c r="G29" s="16"/>
      <c r="H29" s="16">
        <f>F29*AO29</f>
        <v>0</v>
      </c>
      <c r="I29" s="16">
        <f>F29*AP29</f>
        <v>0</v>
      </c>
      <c r="J29" s="16">
        <f>F29*G29</f>
        <v>0</v>
      </c>
      <c r="K29" s="16">
        <v>0.09082</v>
      </c>
      <c r="L29" s="16">
        <f>F29*K29</f>
        <v>0.18164</v>
      </c>
      <c r="M29" s="28" t="s">
        <v>197</v>
      </c>
      <c r="Z29" s="33">
        <f>IF(AQ29="5",BJ29,0)</f>
        <v>0</v>
      </c>
      <c r="AB29" s="33">
        <f>IF(AQ29="1",BH29,0)</f>
        <v>0</v>
      </c>
      <c r="AC29" s="33">
        <f>IF(AQ29="1",BI29,0)</f>
        <v>0</v>
      </c>
      <c r="AD29" s="33">
        <f>IF(AQ29="7",BH29,0)</f>
        <v>0</v>
      </c>
      <c r="AE29" s="33">
        <f>IF(AQ29="7",BI29,0)</f>
        <v>0</v>
      </c>
      <c r="AF29" s="33">
        <f>IF(AQ29="2",BH29,0)</f>
        <v>0</v>
      </c>
      <c r="AG29" s="33">
        <f>IF(AQ29="2",BI29,0)</f>
        <v>0</v>
      </c>
      <c r="AH29" s="33">
        <f>IF(AQ29="0",BJ29,0)</f>
        <v>0</v>
      </c>
      <c r="AI29" s="25"/>
      <c r="AJ29" s="16">
        <f>IF(AN29=0,J29,0)</f>
        <v>0</v>
      </c>
      <c r="AK29" s="16">
        <f>IF(AN29=15,J29,0)</f>
        <v>0</v>
      </c>
      <c r="AL29" s="16">
        <f>IF(AN29=21,J29,0)</f>
        <v>0</v>
      </c>
      <c r="AN29" s="33">
        <v>21</v>
      </c>
      <c r="AO29" s="33">
        <f>G29*0.233053892215569</f>
        <v>0</v>
      </c>
      <c r="AP29" s="33">
        <f>G29*(1-0.233053892215569)</f>
        <v>0</v>
      </c>
      <c r="AQ29" s="28" t="s">
        <v>7</v>
      </c>
      <c r="AV29" s="33">
        <f>AW29+AX29</f>
        <v>0</v>
      </c>
      <c r="AW29" s="33">
        <f>F29*AO29</f>
        <v>0</v>
      </c>
      <c r="AX29" s="33">
        <f>F29*AP29</f>
        <v>0</v>
      </c>
      <c r="AY29" s="34" t="s">
        <v>214</v>
      </c>
      <c r="AZ29" s="34" t="s">
        <v>226</v>
      </c>
      <c r="BA29" s="25" t="s">
        <v>232</v>
      </c>
      <c r="BC29" s="33">
        <f>AW29+AX29</f>
        <v>0</v>
      </c>
      <c r="BD29" s="33">
        <f>G29/(100-BE29)*100</f>
        <v>0</v>
      </c>
      <c r="BE29" s="33">
        <v>0</v>
      </c>
      <c r="BF29" s="33">
        <f>L29</f>
        <v>0.18164</v>
      </c>
      <c r="BH29" s="16">
        <f>F29*AO29</f>
        <v>0</v>
      </c>
      <c r="BI29" s="16">
        <f>F29*AP29</f>
        <v>0</v>
      </c>
      <c r="BJ29" s="16">
        <f>F29*G29</f>
        <v>0</v>
      </c>
    </row>
    <row r="30" spans="1:47" ht="12.75">
      <c r="A30" s="5"/>
      <c r="B30" s="13"/>
      <c r="C30" s="13" t="s">
        <v>68</v>
      </c>
      <c r="D30" s="13" t="s">
        <v>128</v>
      </c>
      <c r="E30" s="5" t="s">
        <v>6</v>
      </c>
      <c r="F30" s="5" t="s">
        <v>6</v>
      </c>
      <c r="G30" s="5" t="s">
        <v>6</v>
      </c>
      <c r="H30" s="36">
        <f>SUM(H31:H32)</f>
        <v>0</v>
      </c>
      <c r="I30" s="36">
        <f>SUM(I31:I32)</f>
        <v>0</v>
      </c>
      <c r="J30" s="36">
        <f>SUM(J31:J32)</f>
        <v>0</v>
      </c>
      <c r="K30" s="25"/>
      <c r="L30" s="36">
        <f>SUM(L31:L32)</f>
        <v>6.68688</v>
      </c>
      <c r="M30" s="25"/>
      <c r="AI30" s="25"/>
      <c r="AS30" s="36">
        <f>SUM(AJ31:AJ32)</f>
        <v>0</v>
      </c>
      <c r="AT30" s="36">
        <f>SUM(AK31:AK32)</f>
        <v>0</v>
      </c>
      <c r="AU30" s="36">
        <f>SUM(AL31:AL32)</f>
        <v>0</v>
      </c>
    </row>
    <row r="31" spans="1:62" ht="12.75">
      <c r="A31" s="4" t="s">
        <v>20</v>
      </c>
      <c r="B31" s="4"/>
      <c r="C31" s="4" t="s">
        <v>69</v>
      </c>
      <c r="D31" s="4" t="s">
        <v>129</v>
      </c>
      <c r="E31" s="4" t="s">
        <v>170</v>
      </c>
      <c r="F31" s="16">
        <v>15</v>
      </c>
      <c r="G31" s="16"/>
      <c r="H31" s="16">
        <f>F31*AO31</f>
        <v>0</v>
      </c>
      <c r="I31" s="16">
        <f>F31*AP31</f>
        <v>0</v>
      </c>
      <c r="J31" s="16">
        <f>F31*G31</f>
        <v>0</v>
      </c>
      <c r="K31" s="16">
        <v>0.378</v>
      </c>
      <c r="L31" s="16">
        <f>F31*K31</f>
        <v>5.67</v>
      </c>
      <c r="M31" s="28" t="s">
        <v>197</v>
      </c>
      <c r="Z31" s="33">
        <f>IF(AQ31="5",BJ31,0)</f>
        <v>0</v>
      </c>
      <c r="AB31" s="33">
        <f>IF(AQ31="1",BH31,0)</f>
        <v>0</v>
      </c>
      <c r="AC31" s="33">
        <f>IF(AQ31="1",BI31,0)</f>
        <v>0</v>
      </c>
      <c r="AD31" s="33">
        <f>IF(AQ31="7",BH31,0)</f>
        <v>0</v>
      </c>
      <c r="AE31" s="33">
        <f>IF(AQ31="7",BI31,0)</f>
        <v>0</v>
      </c>
      <c r="AF31" s="33">
        <f>IF(AQ31="2",BH31,0)</f>
        <v>0</v>
      </c>
      <c r="AG31" s="33">
        <f>IF(AQ31="2",BI31,0)</f>
        <v>0</v>
      </c>
      <c r="AH31" s="33">
        <f>IF(AQ31="0",BJ31,0)</f>
        <v>0</v>
      </c>
      <c r="AI31" s="25"/>
      <c r="AJ31" s="16">
        <f>IF(AN31=0,J31,0)</f>
        <v>0</v>
      </c>
      <c r="AK31" s="16">
        <f>IF(AN31=15,J31,0)</f>
        <v>0</v>
      </c>
      <c r="AL31" s="16">
        <f>IF(AN31=21,J31,0)</f>
        <v>0</v>
      </c>
      <c r="AN31" s="33">
        <v>21</v>
      </c>
      <c r="AO31" s="33">
        <f>G31*0.863288409703504</f>
        <v>0</v>
      </c>
      <c r="AP31" s="33">
        <f>G31*(1-0.863288409703504)</f>
        <v>0</v>
      </c>
      <c r="AQ31" s="28" t="s">
        <v>7</v>
      </c>
      <c r="AV31" s="33">
        <f>AW31+AX31</f>
        <v>0</v>
      </c>
      <c r="AW31" s="33">
        <f>F31*AO31</f>
        <v>0</v>
      </c>
      <c r="AX31" s="33">
        <f>F31*AP31</f>
        <v>0</v>
      </c>
      <c r="AY31" s="34" t="s">
        <v>215</v>
      </c>
      <c r="AZ31" s="34" t="s">
        <v>227</v>
      </c>
      <c r="BA31" s="25" t="s">
        <v>232</v>
      </c>
      <c r="BC31" s="33">
        <f>AW31+AX31</f>
        <v>0</v>
      </c>
      <c r="BD31" s="33">
        <f>G31/(100-BE31)*100</f>
        <v>0</v>
      </c>
      <c r="BE31" s="33">
        <v>0</v>
      </c>
      <c r="BF31" s="33">
        <f>L31</f>
        <v>5.67</v>
      </c>
      <c r="BH31" s="16">
        <f>F31*AO31</f>
        <v>0</v>
      </c>
      <c r="BI31" s="16">
        <f>F31*AP31</f>
        <v>0</v>
      </c>
      <c r="BJ31" s="16">
        <f>F31*G31</f>
        <v>0</v>
      </c>
    </row>
    <row r="32" spans="1:62" ht="12.75">
      <c r="A32" s="4" t="s">
        <v>21</v>
      </c>
      <c r="B32" s="4"/>
      <c r="C32" s="4" t="s">
        <v>70</v>
      </c>
      <c r="D32" s="4" t="s">
        <v>130</v>
      </c>
      <c r="E32" s="4" t="s">
        <v>170</v>
      </c>
      <c r="F32" s="16">
        <v>8</v>
      </c>
      <c r="G32" s="16"/>
      <c r="H32" s="16">
        <f>F32*AO32</f>
        <v>0</v>
      </c>
      <c r="I32" s="16">
        <f>F32*AP32</f>
        <v>0</v>
      </c>
      <c r="J32" s="16">
        <f>F32*G32</f>
        <v>0</v>
      </c>
      <c r="K32" s="16">
        <v>0.12711</v>
      </c>
      <c r="L32" s="16">
        <f>F32*K32</f>
        <v>1.01688</v>
      </c>
      <c r="M32" s="28" t="s">
        <v>197</v>
      </c>
      <c r="Z32" s="33">
        <f>IF(AQ32="5",BJ32,0)</f>
        <v>0</v>
      </c>
      <c r="AB32" s="33">
        <f>IF(AQ32="1",BH32,0)</f>
        <v>0</v>
      </c>
      <c r="AC32" s="33">
        <f>IF(AQ32="1",BI32,0)</f>
        <v>0</v>
      </c>
      <c r="AD32" s="33">
        <f>IF(AQ32="7",BH32,0)</f>
        <v>0</v>
      </c>
      <c r="AE32" s="33">
        <f>IF(AQ32="7",BI32,0)</f>
        <v>0</v>
      </c>
      <c r="AF32" s="33">
        <f>IF(AQ32="2",BH32,0)</f>
        <v>0</v>
      </c>
      <c r="AG32" s="33">
        <f>IF(AQ32="2",BI32,0)</f>
        <v>0</v>
      </c>
      <c r="AH32" s="33">
        <f>IF(AQ32="0",BJ32,0)</f>
        <v>0</v>
      </c>
      <c r="AI32" s="25"/>
      <c r="AJ32" s="16">
        <f>IF(AN32=0,J32,0)</f>
        <v>0</v>
      </c>
      <c r="AK32" s="16">
        <f>IF(AN32=15,J32,0)</f>
        <v>0</v>
      </c>
      <c r="AL32" s="16">
        <f>IF(AN32=21,J32,0)</f>
        <v>0</v>
      </c>
      <c r="AN32" s="33">
        <v>21</v>
      </c>
      <c r="AO32" s="33">
        <f>G32*0.634916067146283</f>
        <v>0</v>
      </c>
      <c r="AP32" s="33">
        <f>G32*(1-0.634916067146283)</f>
        <v>0</v>
      </c>
      <c r="AQ32" s="28" t="s">
        <v>7</v>
      </c>
      <c r="AV32" s="33">
        <f>AW32+AX32</f>
        <v>0</v>
      </c>
      <c r="AW32" s="33">
        <f>F32*AO32</f>
        <v>0</v>
      </c>
      <c r="AX32" s="33">
        <f>F32*AP32</f>
        <v>0</v>
      </c>
      <c r="AY32" s="34" t="s">
        <v>215</v>
      </c>
      <c r="AZ32" s="34" t="s">
        <v>227</v>
      </c>
      <c r="BA32" s="25" t="s">
        <v>232</v>
      </c>
      <c r="BC32" s="33">
        <f>AW32+AX32</f>
        <v>0</v>
      </c>
      <c r="BD32" s="33">
        <f>G32/(100-BE32)*100</f>
        <v>0</v>
      </c>
      <c r="BE32" s="33">
        <v>0</v>
      </c>
      <c r="BF32" s="33">
        <f>L32</f>
        <v>1.01688</v>
      </c>
      <c r="BH32" s="16">
        <f>F32*AO32</f>
        <v>0</v>
      </c>
      <c r="BI32" s="16">
        <f>F32*AP32</f>
        <v>0</v>
      </c>
      <c r="BJ32" s="16">
        <f>F32*G32</f>
        <v>0</v>
      </c>
    </row>
    <row r="33" spans="1:47" ht="12.75">
      <c r="A33" s="5"/>
      <c r="B33" s="13"/>
      <c r="C33" s="13" t="s">
        <v>71</v>
      </c>
      <c r="D33" s="13" t="s">
        <v>131</v>
      </c>
      <c r="E33" s="5" t="s">
        <v>6</v>
      </c>
      <c r="F33" s="5" t="s">
        <v>6</v>
      </c>
      <c r="G33" s="5" t="s">
        <v>6</v>
      </c>
      <c r="H33" s="36">
        <f>SUM(H34:H34)</f>
        <v>0</v>
      </c>
      <c r="I33" s="36">
        <f>SUM(I34:I34)</f>
        <v>0</v>
      </c>
      <c r="J33" s="36">
        <f>SUM(J34:J34)</f>
        <v>0</v>
      </c>
      <c r="K33" s="25"/>
      <c r="L33" s="36">
        <f>SUM(L34:L34)</f>
        <v>1.1084999999999998</v>
      </c>
      <c r="M33" s="25"/>
      <c r="AI33" s="25"/>
      <c r="AS33" s="36">
        <f>SUM(AJ34:AJ34)</f>
        <v>0</v>
      </c>
      <c r="AT33" s="36">
        <f>SUM(AK34:AK34)</f>
        <v>0</v>
      </c>
      <c r="AU33" s="36">
        <f>SUM(AL34:AL34)</f>
        <v>0</v>
      </c>
    </row>
    <row r="34" spans="1:62" ht="12.75">
      <c r="A34" s="4" t="s">
        <v>22</v>
      </c>
      <c r="B34" s="4"/>
      <c r="C34" s="4" t="s">
        <v>72</v>
      </c>
      <c r="D34" s="4" t="s">
        <v>132</v>
      </c>
      <c r="E34" s="4" t="s">
        <v>170</v>
      </c>
      <c r="F34" s="16">
        <v>15</v>
      </c>
      <c r="G34" s="16"/>
      <c r="H34" s="16">
        <f>F34*AO34</f>
        <v>0</v>
      </c>
      <c r="I34" s="16">
        <f>F34*AP34</f>
        <v>0</v>
      </c>
      <c r="J34" s="16">
        <f>F34*G34</f>
        <v>0</v>
      </c>
      <c r="K34" s="16">
        <v>0.0739</v>
      </c>
      <c r="L34" s="16">
        <f>F34*K34</f>
        <v>1.1084999999999998</v>
      </c>
      <c r="M34" s="28" t="s">
        <v>197</v>
      </c>
      <c r="Z34" s="33">
        <f>IF(AQ34="5",BJ34,0)</f>
        <v>0</v>
      </c>
      <c r="AB34" s="33">
        <f>IF(AQ34="1",BH34,0)</f>
        <v>0</v>
      </c>
      <c r="AC34" s="33">
        <f>IF(AQ34="1",BI34,0)</f>
        <v>0</v>
      </c>
      <c r="AD34" s="33">
        <f>IF(AQ34="7",BH34,0)</f>
        <v>0</v>
      </c>
      <c r="AE34" s="33">
        <f>IF(AQ34="7",BI34,0)</f>
        <v>0</v>
      </c>
      <c r="AF34" s="33">
        <f>IF(AQ34="2",BH34,0)</f>
        <v>0</v>
      </c>
      <c r="AG34" s="33">
        <f>IF(AQ34="2",BI34,0)</f>
        <v>0</v>
      </c>
      <c r="AH34" s="33">
        <f>IF(AQ34="0",BJ34,0)</f>
        <v>0</v>
      </c>
      <c r="AI34" s="25"/>
      <c r="AJ34" s="16">
        <f>IF(AN34=0,J34,0)</f>
        <v>0</v>
      </c>
      <c r="AK34" s="16">
        <f>IF(AN34=15,J34,0)</f>
        <v>0</v>
      </c>
      <c r="AL34" s="16">
        <f>IF(AN34=21,J34,0)</f>
        <v>0</v>
      </c>
      <c r="AN34" s="33">
        <v>21</v>
      </c>
      <c r="AO34" s="33">
        <f>G34*0.155890410958904</f>
        <v>0</v>
      </c>
      <c r="AP34" s="33">
        <f>G34*(1-0.155890410958904)</f>
        <v>0</v>
      </c>
      <c r="AQ34" s="28" t="s">
        <v>7</v>
      </c>
      <c r="AV34" s="33">
        <f>AW34+AX34</f>
        <v>0</v>
      </c>
      <c r="AW34" s="33">
        <f>F34*AO34</f>
        <v>0</v>
      </c>
      <c r="AX34" s="33">
        <f>F34*AP34</f>
        <v>0</v>
      </c>
      <c r="AY34" s="34" t="s">
        <v>216</v>
      </c>
      <c r="AZ34" s="34" t="s">
        <v>227</v>
      </c>
      <c r="BA34" s="25" t="s">
        <v>232</v>
      </c>
      <c r="BC34" s="33">
        <f>AW34+AX34</f>
        <v>0</v>
      </c>
      <c r="BD34" s="33">
        <f>G34/(100-BE34)*100</f>
        <v>0</v>
      </c>
      <c r="BE34" s="33">
        <v>0</v>
      </c>
      <c r="BF34" s="33">
        <f>L34</f>
        <v>1.1084999999999998</v>
      </c>
      <c r="BH34" s="16">
        <f>F34*AO34</f>
        <v>0</v>
      </c>
      <c r="BI34" s="16">
        <f>F34*AP34</f>
        <v>0</v>
      </c>
      <c r="BJ34" s="16">
        <f>F34*G34</f>
        <v>0</v>
      </c>
    </row>
    <row r="35" spans="1:47" ht="12.75">
      <c r="A35" s="5"/>
      <c r="B35" s="13"/>
      <c r="C35" s="13" t="s">
        <v>73</v>
      </c>
      <c r="D35" s="13" t="s">
        <v>133</v>
      </c>
      <c r="E35" s="5" t="s">
        <v>6</v>
      </c>
      <c r="F35" s="5" t="s">
        <v>6</v>
      </c>
      <c r="G35" s="5" t="s">
        <v>6</v>
      </c>
      <c r="H35" s="36">
        <f>SUM(H36:H37)</f>
        <v>0</v>
      </c>
      <c r="I35" s="36">
        <f>SUM(I36:I37)</f>
        <v>0</v>
      </c>
      <c r="J35" s="36">
        <f>SUM(J36:J37)</f>
        <v>0</v>
      </c>
      <c r="K35" s="25"/>
      <c r="L35" s="36">
        <f>SUM(L36:L37)</f>
        <v>0.05037</v>
      </c>
      <c r="M35" s="25"/>
      <c r="AI35" s="25"/>
      <c r="AS35" s="36">
        <f>SUM(AJ36:AJ37)</f>
        <v>0</v>
      </c>
      <c r="AT35" s="36">
        <f>SUM(AK36:AK37)</f>
        <v>0</v>
      </c>
      <c r="AU35" s="36">
        <f>SUM(AL36:AL37)</f>
        <v>0</v>
      </c>
    </row>
    <row r="36" spans="1:62" ht="12.75">
      <c r="A36" s="4" t="s">
        <v>23</v>
      </c>
      <c r="B36" s="4"/>
      <c r="C36" s="4" t="s">
        <v>74</v>
      </c>
      <c r="D36" s="4" t="s">
        <v>134</v>
      </c>
      <c r="E36" s="4" t="s">
        <v>173</v>
      </c>
      <c r="F36" s="16">
        <v>1</v>
      </c>
      <c r="G36" s="16"/>
      <c r="H36" s="16">
        <f>F36*AO36</f>
        <v>0</v>
      </c>
      <c r="I36" s="16">
        <f>F36*AP36</f>
        <v>0</v>
      </c>
      <c r="J36" s="16">
        <f>F36*G36</f>
        <v>0</v>
      </c>
      <c r="K36" s="16">
        <v>0.02517</v>
      </c>
      <c r="L36" s="16">
        <f>F36*K36</f>
        <v>0.02517</v>
      </c>
      <c r="M36" s="28" t="s">
        <v>198</v>
      </c>
      <c r="Z36" s="33">
        <f>IF(AQ36="5",BJ36,0)</f>
        <v>0</v>
      </c>
      <c r="AB36" s="33">
        <f>IF(AQ36="1",BH36,0)</f>
        <v>0</v>
      </c>
      <c r="AC36" s="33">
        <f>IF(AQ36="1",BI36,0)</f>
        <v>0</v>
      </c>
      <c r="AD36" s="33">
        <f>IF(AQ36="7",BH36,0)</f>
        <v>0</v>
      </c>
      <c r="AE36" s="33">
        <f>IF(AQ36="7",BI36,0)</f>
        <v>0</v>
      </c>
      <c r="AF36" s="33">
        <f>IF(AQ36="2",BH36,0)</f>
        <v>0</v>
      </c>
      <c r="AG36" s="33">
        <f>IF(AQ36="2",BI36,0)</f>
        <v>0</v>
      </c>
      <c r="AH36" s="33">
        <f>IF(AQ36="0",BJ36,0)</f>
        <v>0</v>
      </c>
      <c r="AI36" s="25"/>
      <c r="AJ36" s="16">
        <f>IF(AN36=0,J36,0)</f>
        <v>0</v>
      </c>
      <c r="AK36" s="16">
        <f>IF(AN36=15,J36,0)</f>
        <v>0</v>
      </c>
      <c r="AL36" s="16">
        <f>IF(AN36=21,J36,0)</f>
        <v>0</v>
      </c>
      <c r="AN36" s="33">
        <v>21</v>
      </c>
      <c r="AO36" s="33">
        <f>G36*0</f>
        <v>0</v>
      </c>
      <c r="AP36" s="33">
        <f>G36*(1-0)</f>
        <v>0</v>
      </c>
      <c r="AQ36" s="28" t="s">
        <v>13</v>
      </c>
      <c r="AV36" s="33">
        <f>AW36+AX36</f>
        <v>0</v>
      </c>
      <c r="AW36" s="33">
        <f>F36*AO36</f>
        <v>0</v>
      </c>
      <c r="AX36" s="33">
        <f>F36*AP36</f>
        <v>0</v>
      </c>
      <c r="AY36" s="34" t="s">
        <v>217</v>
      </c>
      <c r="AZ36" s="34" t="s">
        <v>228</v>
      </c>
      <c r="BA36" s="25" t="s">
        <v>232</v>
      </c>
      <c r="BC36" s="33">
        <f>AW36+AX36</f>
        <v>0</v>
      </c>
      <c r="BD36" s="33">
        <f>G36/(100-BE36)*100</f>
        <v>0</v>
      </c>
      <c r="BE36" s="33">
        <v>0</v>
      </c>
      <c r="BF36" s="33">
        <f>L36</f>
        <v>0.02517</v>
      </c>
      <c r="BH36" s="16">
        <f>F36*AO36</f>
        <v>0</v>
      </c>
      <c r="BI36" s="16">
        <f>F36*AP36</f>
        <v>0</v>
      </c>
      <c r="BJ36" s="16">
        <f>F36*G36</f>
        <v>0</v>
      </c>
    </row>
    <row r="37" spans="1:62" ht="12.75">
      <c r="A37" s="4" t="s">
        <v>24</v>
      </c>
      <c r="B37" s="4"/>
      <c r="C37" s="4" t="s">
        <v>75</v>
      </c>
      <c r="D37" s="4" t="s">
        <v>135</v>
      </c>
      <c r="E37" s="4" t="s">
        <v>173</v>
      </c>
      <c r="F37" s="16">
        <v>1</v>
      </c>
      <c r="G37" s="16"/>
      <c r="H37" s="16">
        <f>F37*AO37</f>
        <v>0</v>
      </c>
      <c r="I37" s="16">
        <f>F37*AP37</f>
        <v>0</v>
      </c>
      <c r="J37" s="16">
        <f>F37*G37</f>
        <v>0</v>
      </c>
      <c r="K37" s="16">
        <v>0.0252</v>
      </c>
      <c r="L37" s="16">
        <f>F37*K37</f>
        <v>0.0252</v>
      </c>
      <c r="M37" s="28" t="s">
        <v>198</v>
      </c>
      <c r="Z37" s="33">
        <f>IF(AQ37="5",BJ37,0)</f>
        <v>0</v>
      </c>
      <c r="AB37" s="33">
        <f>IF(AQ37="1",BH37,0)</f>
        <v>0</v>
      </c>
      <c r="AC37" s="33">
        <f>IF(AQ37="1",BI37,0)</f>
        <v>0</v>
      </c>
      <c r="AD37" s="33">
        <f>IF(AQ37="7",BH37,0)</f>
        <v>0</v>
      </c>
      <c r="AE37" s="33">
        <f>IF(AQ37="7",BI37,0)</f>
        <v>0</v>
      </c>
      <c r="AF37" s="33">
        <f>IF(AQ37="2",BH37,0)</f>
        <v>0</v>
      </c>
      <c r="AG37" s="33">
        <f>IF(AQ37="2",BI37,0)</f>
        <v>0</v>
      </c>
      <c r="AH37" s="33">
        <f>IF(AQ37="0",BJ37,0)</f>
        <v>0</v>
      </c>
      <c r="AI37" s="25"/>
      <c r="AJ37" s="16">
        <f>IF(AN37=0,J37,0)</f>
        <v>0</v>
      </c>
      <c r="AK37" s="16">
        <f>IF(AN37=15,J37,0)</f>
        <v>0</v>
      </c>
      <c r="AL37" s="16">
        <f>IF(AN37=21,J37,0)</f>
        <v>0</v>
      </c>
      <c r="AN37" s="33">
        <v>21</v>
      </c>
      <c r="AO37" s="33">
        <f>G37*0.519908814589666</f>
        <v>0</v>
      </c>
      <c r="AP37" s="33">
        <f>G37*(1-0.519908814589666)</f>
        <v>0</v>
      </c>
      <c r="AQ37" s="28" t="s">
        <v>13</v>
      </c>
      <c r="AV37" s="33">
        <f>AW37+AX37</f>
        <v>0</v>
      </c>
      <c r="AW37" s="33">
        <f>F37*AO37</f>
        <v>0</v>
      </c>
      <c r="AX37" s="33">
        <f>F37*AP37</f>
        <v>0</v>
      </c>
      <c r="AY37" s="34" t="s">
        <v>217</v>
      </c>
      <c r="AZ37" s="34" t="s">
        <v>228</v>
      </c>
      <c r="BA37" s="25" t="s">
        <v>232</v>
      </c>
      <c r="BC37" s="33">
        <f>AW37+AX37</f>
        <v>0</v>
      </c>
      <c r="BD37" s="33">
        <f>G37/(100-BE37)*100</f>
        <v>0</v>
      </c>
      <c r="BE37" s="33">
        <v>0</v>
      </c>
      <c r="BF37" s="33">
        <f>L37</f>
        <v>0.0252</v>
      </c>
      <c r="BH37" s="16">
        <f>F37*AO37</f>
        <v>0</v>
      </c>
      <c r="BI37" s="16">
        <f>F37*AP37</f>
        <v>0</v>
      </c>
      <c r="BJ37" s="16">
        <f>F37*G37</f>
        <v>0</v>
      </c>
    </row>
    <row r="38" spans="1:47" ht="12.75">
      <c r="A38" s="5"/>
      <c r="B38" s="13"/>
      <c r="C38" s="13" t="s">
        <v>76</v>
      </c>
      <c r="D38" s="13" t="s">
        <v>136</v>
      </c>
      <c r="E38" s="5" t="s">
        <v>6</v>
      </c>
      <c r="F38" s="5" t="s">
        <v>6</v>
      </c>
      <c r="G38" s="5" t="s">
        <v>6</v>
      </c>
      <c r="H38" s="36">
        <f>SUM(H39:H42)</f>
        <v>0</v>
      </c>
      <c r="I38" s="36">
        <f>SUM(I39:I42)</f>
        <v>0</v>
      </c>
      <c r="J38" s="36">
        <f>SUM(J39:J42)</f>
        <v>0</v>
      </c>
      <c r="K38" s="25"/>
      <c r="L38" s="36">
        <f>SUM(L39:L42)</f>
        <v>0.008150000000000001</v>
      </c>
      <c r="M38" s="25"/>
      <c r="AI38" s="25"/>
      <c r="AS38" s="36">
        <f>SUM(AJ39:AJ42)</f>
        <v>0</v>
      </c>
      <c r="AT38" s="36">
        <f>SUM(AK39:AK42)</f>
        <v>0</v>
      </c>
      <c r="AU38" s="36">
        <f>SUM(AL39:AL42)</f>
        <v>0</v>
      </c>
    </row>
    <row r="39" spans="1:62" ht="12.75">
      <c r="A39" s="4" t="s">
        <v>25</v>
      </c>
      <c r="B39" s="4"/>
      <c r="C39" s="4" t="s">
        <v>77</v>
      </c>
      <c r="D39" s="4" t="s">
        <v>137</v>
      </c>
      <c r="E39" s="4" t="s">
        <v>171</v>
      </c>
      <c r="F39" s="16">
        <v>20</v>
      </c>
      <c r="G39" s="16"/>
      <c r="H39" s="16">
        <f>F39*AO39</f>
        <v>0</v>
      </c>
      <c r="I39" s="16">
        <f>F39*AP39</f>
        <v>0</v>
      </c>
      <c r="J39" s="16">
        <f>F39*G39</f>
        <v>0</v>
      </c>
      <c r="K39" s="16">
        <v>1E-05</v>
      </c>
      <c r="L39" s="16">
        <f>F39*K39</f>
        <v>0.0002</v>
      </c>
      <c r="M39" s="28" t="s">
        <v>197</v>
      </c>
      <c r="Z39" s="33">
        <f>IF(AQ39="5",BJ39,0)</f>
        <v>0</v>
      </c>
      <c r="AB39" s="33">
        <f>IF(AQ39="1",BH39,0)</f>
        <v>0</v>
      </c>
      <c r="AC39" s="33">
        <f>IF(AQ39="1",BI39,0)</f>
        <v>0</v>
      </c>
      <c r="AD39" s="33">
        <f>IF(AQ39="7",BH39,0)</f>
        <v>0</v>
      </c>
      <c r="AE39" s="33">
        <f>IF(AQ39="7",BI39,0)</f>
        <v>0</v>
      </c>
      <c r="AF39" s="33">
        <f>IF(AQ39="2",BH39,0)</f>
        <v>0</v>
      </c>
      <c r="AG39" s="33">
        <f>IF(AQ39="2",BI39,0)</f>
        <v>0</v>
      </c>
      <c r="AH39" s="33">
        <f>IF(AQ39="0",BJ39,0)</f>
        <v>0</v>
      </c>
      <c r="AI39" s="25"/>
      <c r="AJ39" s="16">
        <f>IF(AN39=0,J39,0)</f>
        <v>0</v>
      </c>
      <c r="AK39" s="16">
        <f>IF(AN39=15,J39,0)</f>
        <v>0</v>
      </c>
      <c r="AL39" s="16">
        <f>IF(AN39=21,J39,0)</f>
        <v>0</v>
      </c>
      <c r="AN39" s="33">
        <v>21</v>
      </c>
      <c r="AO39" s="33">
        <f>G39*0.00463320463320463</f>
        <v>0</v>
      </c>
      <c r="AP39" s="33">
        <f>G39*(1-0.00463320463320463)</f>
        <v>0</v>
      </c>
      <c r="AQ39" s="28" t="s">
        <v>7</v>
      </c>
      <c r="AV39" s="33">
        <f>AW39+AX39</f>
        <v>0</v>
      </c>
      <c r="AW39" s="33">
        <f>F39*AO39</f>
        <v>0</v>
      </c>
      <c r="AX39" s="33">
        <f>F39*AP39</f>
        <v>0</v>
      </c>
      <c r="AY39" s="34" t="s">
        <v>218</v>
      </c>
      <c r="AZ39" s="34" t="s">
        <v>229</v>
      </c>
      <c r="BA39" s="25" t="s">
        <v>232</v>
      </c>
      <c r="BC39" s="33">
        <f>AW39+AX39</f>
        <v>0</v>
      </c>
      <c r="BD39" s="33">
        <f>G39/(100-BE39)*100</f>
        <v>0</v>
      </c>
      <c r="BE39" s="33">
        <v>0</v>
      </c>
      <c r="BF39" s="33">
        <f>L39</f>
        <v>0.0002</v>
      </c>
      <c r="BH39" s="16">
        <f>F39*AO39</f>
        <v>0</v>
      </c>
      <c r="BI39" s="16">
        <f>F39*AP39</f>
        <v>0</v>
      </c>
      <c r="BJ39" s="16">
        <f>F39*G39</f>
        <v>0</v>
      </c>
    </row>
    <row r="40" spans="1:62" ht="12.75">
      <c r="A40" s="4" t="s">
        <v>26</v>
      </c>
      <c r="B40" s="4"/>
      <c r="C40" s="4" t="s">
        <v>78</v>
      </c>
      <c r="D40" s="4" t="s">
        <v>138</v>
      </c>
      <c r="E40" s="4" t="s">
        <v>173</v>
      </c>
      <c r="F40" s="16">
        <v>2</v>
      </c>
      <c r="G40" s="16"/>
      <c r="H40" s="16">
        <f>F40*AO40</f>
        <v>0</v>
      </c>
      <c r="I40" s="16">
        <f>F40*AP40</f>
        <v>0</v>
      </c>
      <c r="J40" s="16">
        <f>F40*G40</f>
        <v>0</v>
      </c>
      <c r="K40" s="16">
        <v>0.0001</v>
      </c>
      <c r="L40" s="16">
        <f>F40*K40</f>
        <v>0.0002</v>
      </c>
      <c r="M40" s="28" t="s">
        <v>197</v>
      </c>
      <c r="Z40" s="33">
        <f>IF(AQ40="5",BJ40,0)</f>
        <v>0</v>
      </c>
      <c r="AB40" s="33">
        <f>IF(AQ40="1",BH40,0)</f>
        <v>0</v>
      </c>
      <c r="AC40" s="33">
        <f>IF(AQ40="1",BI40,0)</f>
        <v>0</v>
      </c>
      <c r="AD40" s="33">
        <f>IF(AQ40="7",BH40,0)</f>
        <v>0</v>
      </c>
      <c r="AE40" s="33">
        <f>IF(AQ40="7",BI40,0)</f>
        <v>0</v>
      </c>
      <c r="AF40" s="33">
        <f>IF(AQ40="2",BH40,0)</f>
        <v>0</v>
      </c>
      <c r="AG40" s="33">
        <f>IF(AQ40="2",BI40,0)</f>
        <v>0</v>
      </c>
      <c r="AH40" s="33">
        <f>IF(AQ40="0",BJ40,0)</f>
        <v>0</v>
      </c>
      <c r="AI40" s="25"/>
      <c r="AJ40" s="16">
        <f>IF(AN40=0,J40,0)</f>
        <v>0</v>
      </c>
      <c r="AK40" s="16">
        <f>IF(AN40=15,J40,0)</f>
        <v>0</v>
      </c>
      <c r="AL40" s="16">
        <f>IF(AN40=21,J40,0)</f>
        <v>0</v>
      </c>
      <c r="AN40" s="33">
        <v>21</v>
      </c>
      <c r="AO40" s="33">
        <f>G40*0.00952347359881486</f>
        <v>0</v>
      </c>
      <c r="AP40" s="33">
        <f>G40*(1-0.00952347359881486)</f>
        <v>0</v>
      </c>
      <c r="AQ40" s="28" t="s">
        <v>7</v>
      </c>
      <c r="AV40" s="33">
        <f>AW40+AX40</f>
        <v>0</v>
      </c>
      <c r="AW40" s="33">
        <f>F40*AO40</f>
        <v>0</v>
      </c>
      <c r="AX40" s="33">
        <f>F40*AP40</f>
        <v>0</v>
      </c>
      <c r="AY40" s="34" t="s">
        <v>218</v>
      </c>
      <c r="AZ40" s="34" t="s">
        <v>229</v>
      </c>
      <c r="BA40" s="25" t="s">
        <v>232</v>
      </c>
      <c r="BC40" s="33">
        <f>AW40+AX40</f>
        <v>0</v>
      </c>
      <c r="BD40" s="33">
        <f>G40/(100-BE40)*100</f>
        <v>0</v>
      </c>
      <c r="BE40" s="33">
        <v>0</v>
      </c>
      <c r="BF40" s="33">
        <f>L40</f>
        <v>0.0002</v>
      </c>
      <c r="BH40" s="16">
        <f>F40*AO40</f>
        <v>0</v>
      </c>
      <c r="BI40" s="16">
        <f>F40*AP40</f>
        <v>0</v>
      </c>
      <c r="BJ40" s="16">
        <f>F40*G40</f>
        <v>0</v>
      </c>
    </row>
    <row r="41" spans="1:62" ht="12.75">
      <c r="A41" s="4" t="s">
        <v>27</v>
      </c>
      <c r="B41" s="4"/>
      <c r="C41" s="4" t="s">
        <v>79</v>
      </c>
      <c r="D41" s="4" t="s">
        <v>139</v>
      </c>
      <c r="E41" s="4" t="s">
        <v>171</v>
      </c>
      <c r="F41" s="16">
        <v>3</v>
      </c>
      <c r="G41" s="16"/>
      <c r="H41" s="16">
        <f>F41*AO41</f>
        <v>0</v>
      </c>
      <c r="I41" s="16">
        <f>F41*AP41</f>
        <v>0</v>
      </c>
      <c r="J41" s="16">
        <f>F41*G41</f>
        <v>0</v>
      </c>
      <c r="K41" s="16">
        <v>0.00161</v>
      </c>
      <c r="L41" s="16">
        <f>F41*K41</f>
        <v>0.00483</v>
      </c>
      <c r="M41" s="28" t="s">
        <v>197</v>
      </c>
      <c r="Z41" s="33">
        <f>IF(AQ41="5",BJ41,0)</f>
        <v>0</v>
      </c>
      <c r="AB41" s="33">
        <f>IF(AQ41="1",BH41,0)</f>
        <v>0</v>
      </c>
      <c r="AC41" s="33">
        <f>IF(AQ41="1",BI41,0)</f>
        <v>0</v>
      </c>
      <c r="AD41" s="33">
        <f>IF(AQ41="7",BH41,0)</f>
        <v>0</v>
      </c>
      <c r="AE41" s="33">
        <f>IF(AQ41="7",BI41,0)</f>
        <v>0</v>
      </c>
      <c r="AF41" s="33">
        <f>IF(AQ41="2",BH41,0)</f>
        <v>0</v>
      </c>
      <c r="AG41" s="33">
        <f>IF(AQ41="2",BI41,0)</f>
        <v>0</v>
      </c>
      <c r="AH41" s="33">
        <f>IF(AQ41="0",BJ41,0)</f>
        <v>0</v>
      </c>
      <c r="AI41" s="25"/>
      <c r="AJ41" s="16">
        <f>IF(AN41=0,J41,0)</f>
        <v>0</v>
      </c>
      <c r="AK41" s="16">
        <f>IF(AN41=15,J41,0)</f>
        <v>0</v>
      </c>
      <c r="AL41" s="16">
        <f>IF(AN41=21,J41,0)</f>
        <v>0</v>
      </c>
      <c r="AN41" s="33">
        <v>21</v>
      </c>
      <c r="AO41" s="33">
        <f>G41*0.720166199632815</f>
        <v>0</v>
      </c>
      <c r="AP41" s="33">
        <f>G41*(1-0.720166199632815)</f>
        <v>0</v>
      </c>
      <c r="AQ41" s="28" t="s">
        <v>7</v>
      </c>
      <c r="AV41" s="33">
        <f>AW41+AX41</f>
        <v>0</v>
      </c>
      <c r="AW41" s="33">
        <f>F41*AO41</f>
        <v>0</v>
      </c>
      <c r="AX41" s="33">
        <f>F41*AP41</f>
        <v>0</v>
      </c>
      <c r="AY41" s="34" t="s">
        <v>218</v>
      </c>
      <c r="AZ41" s="34" t="s">
        <v>229</v>
      </c>
      <c r="BA41" s="25" t="s">
        <v>232</v>
      </c>
      <c r="BC41" s="33">
        <f>AW41+AX41</f>
        <v>0</v>
      </c>
      <c r="BD41" s="33">
        <f>G41/(100-BE41)*100</f>
        <v>0</v>
      </c>
      <c r="BE41" s="33">
        <v>0</v>
      </c>
      <c r="BF41" s="33">
        <f>L41</f>
        <v>0.00483</v>
      </c>
      <c r="BH41" s="16">
        <f>F41*AO41</f>
        <v>0</v>
      </c>
      <c r="BI41" s="16">
        <f>F41*AP41</f>
        <v>0</v>
      </c>
      <c r="BJ41" s="16">
        <f>F41*G41</f>
        <v>0</v>
      </c>
    </row>
    <row r="42" spans="1:62" ht="12.75">
      <c r="A42" s="4" t="s">
        <v>28</v>
      </c>
      <c r="B42" s="4"/>
      <c r="C42" s="4" t="s">
        <v>80</v>
      </c>
      <c r="D42" s="4" t="s">
        <v>140</v>
      </c>
      <c r="E42" s="4" t="s">
        <v>173</v>
      </c>
      <c r="F42" s="16">
        <v>4</v>
      </c>
      <c r="G42" s="16"/>
      <c r="H42" s="16">
        <f>F42*AO42</f>
        <v>0</v>
      </c>
      <c r="I42" s="16">
        <f>F42*AP42</f>
        <v>0</v>
      </c>
      <c r="J42" s="16">
        <f>F42*G42</f>
        <v>0</v>
      </c>
      <c r="K42" s="16">
        <v>0.00073</v>
      </c>
      <c r="L42" s="16">
        <f>F42*K42</f>
        <v>0.00292</v>
      </c>
      <c r="M42" s="28" t="s">
        <v>197</v>
      </c>
      <c r="Z42" s="33">
        <f>IF(AQ42="5",BJ42,0)</f>
        <v>0</v>
      </c>
      <c r="AB42" s="33">
        <f>IF(AQ42="1",BH42,0)</f>
        <v>0</v>
      </c>
      <c r="AC42" s="33">
        <f>IF(AQ42="1",BI42,0)</f>
        <v>0</v>
      </c>
      <c r="AD42" s="33">
        <f>IF(AQ42="7",BH42,0)</f>
        <v>0</v>
      </c>
      <c r="AE42" s="33">
        <f>IF(AQ42="7",BI42,0)</f>
        <v>0</v>
      </c>
      <c r="AF42" s="33">
        <f>IF(AQ42="2",BH42,0)</f>
        <v>0</v>
      </c>
      <c r="AG42" s="33">
        <f>IF(AQ42="2",BI42,0)</f>
        <v>0</v>
      </c>
      <c r="AH42" s="33">
        <f>IF(AQ42="0",BJ42,0)</f>
        <v>0</v>
      </c>
      <c r="AI42" s="25"/>
      <c r="AJ42" s="16">
        <f>IF(AN42=0,J42,0)</f>
        <v>0</v>
      </c>
      <c r="AK42" s="16">
        <f>IF(AN42=15,J42,0)</f>
        <v>0</v>
      </c>
      <c r="AL42" s="16">
        <f>IF(AN42=21,J42,0)</f>
        <v>0</v>
      </c>
      <c r="AN42" s="33">
        <v>21</v>
      </c>
      <c r="AO42" s="33">
        <f>G42*0.394746669986306</f>
        <v>0</v>
      </c>
      <c r="AP42" s="33">
        <f>G42*(1-0.394746669986306)</f>
        <v>0</v>
      </c>
      <c r="AQ42" s="28" t="s">
        <v>7</v>
      </c>
      <c r="AV42" s="33">
        <f>AW42+AX42</f>
        <v>0</v>
      </c>
      <c r="AW42" s="33">
        <f>F42*AO42</f>
        <v>0</v>
      </c>
      <c r="AX42" s="33">
        <f>F42*AP42</f>
        <v>0</v>
      </c>
      <c r="AY42" s="34" t="s">
        <v>218</v>
      </c>
      <c r="AZ42" s="34" t="s">
        <v>229</v>
      </c>
      <c r="BA42" s="25" t="s">
        <v>232</v>
      </c>
      <c r="BC42" s="33">
        <f>AW42+AX42</f>
        <v>0</v>
      </c>
      <c r="BD42" s="33">
        <f>G42/(100-BE42)*100</f>
        <v>0</v>
      </c>
      <c r="BE42" s="33">
        <v>0</v>
      </c>
      <c r="BF42" s="33">
        <f>L42</f>
        <v>0.00292</v>
      </c>
      <c r="BH42" s="16">
        <f>F42*AO42</f>
        <v>0</v>
      </c>
      <c r="BI42" s="16">
        <f>F42*AP42</f>
        <v>0</v>
      </c>
      <c r="BJ42" s="16">
        <f>F42*G42</f>
        <v>0</v>
      </c>
    </row>
    <row r="43" spans="1:47" ht="12.75">
      <c r="A43" s="5"/>
      <c r="B43" s="13"/>
      <c r="C43" s="13" t="s">
        <v>81</v>
      </c>
      <c r="D43" s="13" t="s">
        <v>141</v>
      </c>
      <c r="E43" s="5" t="s">
        <v>6</v>
      </c>
      <c r="F43" s="5" t="s">
        <v>6</v>
      </c>
      <c r="G43" s="5" t="s">
        <v>6</v>
      </c>
      <c r="H43" s="36">
        <f>SUM(H44:H47)</f>
        <v>0</v>
      </c>
      <c r="I43" s="36">
        <f>SUM(I44:I47)</f>
        <v>0</v>
      </c>
      <c r="J43" s="36">
        <f>SUM(J44:J47)</f>
        <v>0</v>
      </c>
      <c r="K43" s="25"/>
      <c r="L43" s="36">
        <f>SUM(L44:L47)</f>
        <v>10.286850000000001</v>
      </c>
      <c r="M43" s="25"/>
      <c r="AI43" s="25"/>
      <c r="AS43" s="36">
        <f>SUM(AJ44:AJ47)</f>
        <v>0</v>
      </c>
      <c r="AT43" s="36">
        <f>SUM(AK44:AK47)</f>
        <v>0</v>
      </c>
      <c r="AU43" s="36">
        <f>SUM(AL44:AL47)</f>
        <v>0</v>
      </c>
    </row>
    <row r="44" spans="1:62" ht="12.75">
      <c r="A44" s="4" t="s">
        <v>29</v>
      </c>
      <c r="B44" s="4"/>
      <c r="C44" s="4" t="s">
        <v>82</v>
      </c>
      <c r="D44" s="4" t="s">
        <v>142</v>
      </c>
      <c r="E44" s="4" t="s">
        <v>172</v>
      </c>
      <c r="F44" s="16">
        <v>1.2</v>
      </c>
      <c r="G44" s="16"/>
      <c r="H44" s="16">
        <f>F44*AO44</f>
        <v>0</v>
      </c>
      <c r="I44" s="16">
        <f>F44*AP44</f>
        <v>0</v>
      </c>
      <c r="J44" s="16">
        <f>F44*G44</f>
        <v>0</v>
      </c>
      <c r="K44" s="16">
        <v>2.525</v>
      </c>
      <c r="L44" s="16">
        <f>F44*K44</f>
        <v>3.03</v>
      </c>
      <c r="M44" s="28" t="s">
        <v>198</v>
      </c>
      <c r="Z44" s="33">
        <f>IF(AQ44="5",BJ44,0)</f>
        <v>0</v>
      </c>
      <c r="AB44" s="33">
        <f>IF(AQ44="1",BH44,0)</f>
        <v>0</v>
      </c>
      <c r="AC44" s="33">
        <f>IF(AQ44="1",BI44,0)</f>
        <v>0</v>
      </c>
      <c r="AD44" s="33">
        <f>IF(AQ44="7",BH44,0)</f>
        <v>0</v>
      </c>
      <c r="AE44" s="33">
        <f>IF(AQ44="7",BI44,0)</f>
        <v>0</v>
      </c>
      <c r="AF44" s="33">
        <f>IF(AQ44="2",BH44,0)</f>
        <v>0</v>
      </c>
      <c r="AG44" s="33">
        <f>IF(AQ44="2",BI44,0)</f>
        <v>0</v>
      </c>
      <c r="AH44" s="33">
        <f>IF(AQ44="0",BJ44,0)</f>
        <v>0</v>
      </c>
      <c r="AI44" s="25"/>
      <c r="AJ44" s="16">
        <f>IF(AN44=0,J44,0)</f>
        <v>0</v>
      </c>
      <c r="AK44" s="16">
        <f>IF(AN44=15,J44,0)</f>
        <v>0</v>
      </c>
      <c r="AL44" s="16">
        <f>IF(AN44=21,J44,0)</f>
        <v>0</v>
      </c>
      <c r="AN44" s="33">
        <v>21</v>
      </c>
      <c r="AO44" s="33">
        <f>G44*0.833482142857143</f>
        <v>0</v>
      </c>
      <c r="AP44" s="33">
        <f>G44*(1-0.833482142857143)</f>
        <v>0</v>
      </c>
      <c r="AQ44" s="28" t="s">
        <v>7</v>
      </c>
      <c r="AV44" s="33">
        <f>AW44+AX44</f>
        <v>0</v>
      </c>
      <c r="AW44" s="33">
        <f>F44*AO44</f>
        <v>0</v>
      </c>
      <c r="AX44" s="33">
        <f>F44*AP44</f>
        <v>0</v>
      </c>
      <c r="AY44" s="34" t="s">
        <v>219</v>
      </c>
      <c r="AZ44" s="34" t="s">
        <v>229</v>
      </c>
      <c r="BA44" s="25" t="s">
        <v>232</v>
      </c>
      <c r="BC44" s="33">
        <f>AW44+AX44</f>
        <v>0</v>
      </c>
      <c r="BD44" s="33">
        <f>G44/(100-BE44)*100</f>
        <v>0</v>
      </c>
      <c r="BE44" s="33">
        <v>0</v>
      </c>
      <c r="BF44" s="33">
        <f>L44</f>
        <v>3.03</v>
      </c>
      <c r="BH44" s="16">
        <f>F44*AO44</f>
        <v>0</v>
      </c>
      <c r="BI44" s="16">
        <f>F44*AP44</f>
        <v>0</v>
      </c>
      <c r="BJ44" s="16">
        <f>F44*G44</f>
        <v>0</v>
      </c>
    </row>
    <row r="45" spans="1:62" ht="12.75">
      <c r="A45" s="4" t="s">
        <v>30</v>
      </c>
      <c r="B45" s="4"/>
      <c r="C45" s="4" t="s">
        <v>83</v>
      </c>
      <c r="D45" s="4" t="s">
        <v>143</v>
      </c>
      <c r="E45" s="4" t="s">
        <v>173</v>
      </c>
      <c r="F45" s="16">
        <v>2</v>
      </c>
      <c r="G45" s="16"/>
      <c r="H45" s="16">
        <f>F45*AO45</f>
        <v>0</v>
      </c>
      <c r="I45" s="16">
        <f>F45*AP45</f>
        <v>0</v>
      </c>
      <c r="J45" s="16">
        <f>F45*G45</f>
        <v>0</v>
      </c>
      <c r="K45" s="16">
        <v>3.35207</v>
      </c>
      <c r="L45" s="16">
        <f>F45*K45</f>
        <v>6.70414</v>
      </c>
      <c r="M45" s="28" t="s">
        <v>197</v>
      </c>
      <c r="Z45" s="33">
        <f>IF(AQ45="5",BJ45,0)</f>
        <v>0</v>
      </c>
      <c r="AB45" s="33">
        <f>IF(AQ45="1",BH45,0)</f>
        <v>0</v>
      </c>
      <c r="AC45" s="33">
        <f>IF(AQ45="1",BI45,0)</f>
        <v>0</v>
      </c>
      <c r="AD45" s="33">
        <f>IF(AQ45="7",BH45,0)</f>
        <v>0</v>
      </c>
      <c r="AE45" s="33">
        <f>IF(AQ45="7",BI45,0)</f>
        <v>0</v>
      </c>
      <c r="AF45" s="33">
        <f>IF(AQ45="2",BH45,0)</f>
        <v>0</v>
      </c>
      <c r="AG45" s="33">
        <f>IF(AQ45="2",BI45,0)</f>
        <v>0</v>
      </c>
      <c r="AH45" s="33">
        <f>IF(AQ45="0",BJ45,0)</f>
        <v>0</v>
      </c>
      <c r="AI45" s="25"/>
      <c r="AJ45" s="16">
        <f>IF(AN45=0,J45,0)</f>
        <v>0</v>
      </c>
      <c r="AK45" s="16">
        <f>IF(AN45=15,J45,0)</f>
        <v>0</v>
      </c>
      <c r="AL45" s="16">
        <f>IF(AN45=21,J45,0)</f>
        <v>0</v>
      </c>
      <c r="AN45" s="33">
        <v>21</v>
      </c>
      <c r="AO45" s="33">
        <f>G45*0.379185665347819</f>
        <v>0</v>
      </c>
      <c r="AP45" s="33">
        <f>G45*(1-0.379185665347819)</f>
        <v>0</v>
      </c>
      <c r="AQ45" s="28" t="s">
        <v>7</v>
      </c>
      <c r="AV45" s="33">
        <f>AW45+AX45</f>
        <v>0</v>
      </c>
      <c r="AW45" s="33">
        <f>F45*AO45</f>
        <v>0</v>
      </c>
      <c r="AX45" s="33">
        <f>F45*AP45</f>
        <v>0</v>
      </c>
      <c r="AY45" s="34" t="s">
        <v>219</v>
      </c>
      <c r="AZ45" s="34" t="s">
        <v>229</v>
      </c>
      <c r="BA45" s="25" t="s">
        <v>232</v>
      </c>
      <c r="BC45" s="33">
        <f>AW45+AX45</f>
        <v>0</v>
      </c>
      <c r="BD45" s="33">
        <f>G45/(100-BE45)*100</f>
        <v>0</v>
      </c>
      <c r="BE45" s="33">
        <v>0</v>
      </c>
      <c r="BF45" s="33">
        <f>L45</f>
        <v>6.70414</v>
      </c>
      <c r="BH45" s="16">
        <f>F45*AO45</f>
        <v>0</v>
      </c>
      <c r="BI45" s="16">
        <f>F45*AP45</f>
        <v>0</v>
      </c>
      <c r="BJ45" s="16">
        <f>F45*G45</f>
        <v>0</v>
      </c>
    </row>
    <row r="46" spans="1:62" ht="12.75">
      <c r="A46" s="4" t="s">
        <v>31</v>
      </c>
      <c r="B46" s="4"/>
      <c r="C46" s="4" t="s">
        <v>84</v>
      </c>
      <c r="D46" s="4" t="s">
        <v>144</v>
      </c>
      <c r="E46" s="4" t="s">
        <v>173</v>
      </c>
      <c r="F46" s="16">
        <v>1</v>
      </c>
      <c r="G46" s="16"/>
      <c r="H46" s="16">
        <f>F46*AO46</f>
        <v>0</v>
      </c>
      <c r="I46" s="16">
        <f>F46*AP46</f>
        <v>0</v>
      </c>
      <c r="J46" s="16">
        <f>F46*G46</f>
        <v>0</v>
      </c>
      <c r="K46" s="16">
        <v>0.22267</v>
      </c>
      <c r="L46" s="16">
        <f>F46*K46</f>
        <v>0.22267</v>
      </c>
      <c r="M46" s="28" t="s">
        <v>197</v>
      </c>
      <c r="Z46" s="33">
        <f>IF(AQ46="5",BJ46,0)</f>
        <v>0</v>
      </c>
      <c r="AB46" s="33">
        <f>IF(AQ46="1",BH46,0)</f>
        <v>0</v>
      </c>
      <c r="AC46" s="33">
        <f>IF(AQ46="1",BI46,0)</f>
        <v>0</v>
      </c>
      <c r="AD46" s="33">
        <f>IF(AQ46="7",BH46,0)</f>
        <v>0</v>
      </c>
      <c r="AE46" s="33">
        <f>IF(AQ46="7",BI46,0)</f>
        <v>0</v>
      </c>
      <c r="AF46" s="33">
        <f>IF(AQ46="2",BH46,0)</f>
        <v>0</v>
      </c>
      <c r="AG46" s="33">
        <f>IF(AQ46="2",BI46,0)</f>
        <v>0</v>
      </c>
      <c r="AH46" s="33">
        <f>IF(AQ46="0",BJ46,0)</f>
        <v>0</v>
      </c>
      <c r="AI46" s="25"/>
      <c r="AJ46" s="16">
        <f>IF(AN46=0,J46,0)</f>
        <v>0</v>
      </c>
      <c r="AK46" s="16">
        <f>IF(AN46=15,J46,0)</f>
        <v>0</v>
      </c>
      <c r="AL46" s="16">
        <f>IF(AN46=21,J46,0)</f>
        <v>0</v>
      </c>
      <c r="AN46" s="33">
        <v>21</v>
      </c>
      <c r="AO46" s="33">
        <f>G46*0.428244277383735</f>
        <v>0</v>
      </c>
      <c r="AP46" s="33">
        <f>G46*(1-0.428244277383735)</f>
        <v>0</v>
      </c>
      <c r="AQ46" s="28" t="s">
        <v>7</v>
      </c>
      <c r="AV46" s="33">
        <f>AW46+AX46</f>
        <v>0</v>
      </c>
      <c r="AW46" s="33">
        <f>F46*AO46</f>
        <v>0</v>
      </c>
      <c r="AX46" s="33">
        <f>F46*AP46</f>
        <v>0</v>
      </c>
      <c r="AY46" s="34" t="s">
        <v>219</v>
      </c>
      <c r="AZ46" s="34" t="s">
        <v>229</v>
      </c>
      <c r="BA46" s="25" t="s">
        <v>232</v>
      </c>
      <c r="BC46" s="33">
        <f>AW46+AX46</f>
        <v>0</v>
      </c>
      <c r="BD46" s="33">
        <f>G46/(100-BE46)*100</f>
        <v>0</v>
      </c>
      <c r="BE46" s="33">
        <v>0</v>
      </c>
      <c r="BF46" s="33">
        <f>L46</f>
        <v>0.22267</v>
      </c>
      <c r="BH46" s="16">
        <f>F46*AO46</f>
        <v>0</v>
      </c>
      <c r="BI46" s="16">
        <f>F46*AP46</f>
        <v>0</v>
      </c>
      <c r="BJ46" s="16">
        <f>F46*G46</f>
        <v>0</v>
      </c>
    </row>
    <row r="47" spans="1:62" ht="12.75">
      <c r="A47" s="4" t="s">
        <v>32</v>
      </c>
      <c r="B47" s="4"/>
      <c r="C47" s="4" t="s">
        <v>85</v>
      </c>
      <c r="D47" s="4" t="s">
        <v>145</v>
      </c>
      <c r="E47" s="4" t="s">
        <v>173</v>
      </c>
      <c r="F47" s="16">
        <v>2</v>
      </c>
      <c r="G47" s="16"/>
      <c r="H47" s="16">
        <f>F47*AO47</f>
        <v>0</v>
      </c>
      <c r="I47" s="16">
        <f>F47*AP47</f>
        <v>0</v>
      </c>
      <c r="J47" s="16">
        <f>F47*G47</f>
        <v>0</v>
      </c>
      <c r="K47" s="16">
        <v>0.16502</v>
      </c>
      <c r="L47" s="16">
        <f>F47*K47</f>
        <v>0.33004</v>
      </c>
      <c r="M47" s="28" t="s">
        <v>197</v>
      </c>
      <c r="Z47" s="33">
        <f>IF(AQ47="5",BJ47,0)</f>
        <v>0</v>
      </c>
      <c r="AB47" s="33">
        <f>IF(AQ47="1",BH47,0)</f>
        <v>0</v>
      </c>
      <c r="AC47" s="33">
        <f>IF(AQ47="1",BI47,0)</f>
        <v>0</v>
      </c>
      <c r="AD47" s="33">
        <f>IF(AQ47="7",BH47,0)</f>
        <v>0</v>
      </c>
      <c r="AE47" s="33">
        <f>IF(AQ47="7",BI47,0)</f>
        <v>0</v>
      </c>
      <c r="AF47" s="33">
        <f>IF(AQ47="2",BH47,0)</f>
        <v>0</v>
      </c>
      <c r="AG47" s="33">
        <f>IF(AQ47="2",BI47,0)</f>
        <v>0</v>
      </c>
      <c r="AH47" s="33">
        <f>IF(AQ47="0",BJ47,0)</f>
        <v>0</v>
      </c>
      <c r="AI47" s="25"/>
      <c r="AJ47" s="16">
        <f>IF(AN47=0,J47,0)</f>
        <v>0</v>
      </c>
      <c r="AK47" s="16">
        <f>IF(AN47=15,J47,0)</f>
        <v>0</v>
      </c>
      <c r="AL47" s="16">
        <f>IF(AN47=21,J47,0)</f>
        <v>0</v>
      </c>
      <c r="AN47" s="33">
        <v>21</v>
      </c>
      <c r="AO47" s="33">
        <f>G47*0.822348122866894</f>
        <v>0</v>
      </c>
      <c r="AP47" s="33">
        <f>G47*(1-0.822348122866894)</f>
        <v>0</v>
      </c>
      <c r="AQ47" s="28" t="s">
        <v>7</v>
      </c>
      <c r="AV47" s="33">
        <f>AW47+AX47</f>
        <v>0</v>
      </c>
      <c r="AW47" s="33">
        <f>F47*AO47</f>
        <v>0</v>
      </c>
      <c r="AX47" s="33">
        <f>F47*AP47</f>
        <v>0</v>
      </c>
      <c r="AY47" s="34" t="s">
        <v>219</v>
      </c>
      <c r="AZ47" s="34" t="s">
        <v>229</v>
      </c>
      <c r="BA47" s="25" t="s">
        <v>232</v>
      </c>
      <c r="BC47" s="33">
        <f>AW47+AX47</f>
        <v>0</v>
      </c>
      <c r="BD47" s="33">
        <f>G47/(100-BE47)*100</f>
        <v>0</v>
      </c>
      <c r="BE47" s="33">
        <v>0</v>
      </c>
      <c r="BF47" s="33">
        <f>L47</f>
        <v>0.33004</v>
      </c>
      <c r="BH47" s="16">
        <f>F47*AO47</f>
        <v>0</v>
      </c>
      <c r="BI47" s="16">
        <f>F47*AP47</f>
        <v>0</v>
      </c>
      <c r="BJ47" s="16">
        <f>F47*G47</f>
        <v>0</v>
      </c>
    </row>
    <row r="48" spans="1:47" ht="12.75">
      <c r="A48" s="5"/>
      <c r="B48" s="13"/>
      <c r="C48" s="13" t="s">
        <v>86</v>
      </c>
      <c r="D48" s="13" t="s">
        <v>146</v>
      </c>
      <c r="E48" s="5" t="s">
        <v>6</v>
      </c>
      <c r="F48" s="5" t="s">
        <v>6</v>
      </c>
      <c r="G48" s="5" t="s">
        <v>6</v>
      </c>
      <c r="H48" s="36">
        <f>SUM(H49:H49)</f>
        <v>0</v>
      </c>
      <c r="I48" s="36">
        <f>SUM(I49:I49)</f>
        <v>0</v>
      </c>
      <c r="J48" s="36">
        <f>SUM(J49:J49)</f>
        <v>0</v>
      </c>
      <c r="K48" s="25"/>
      <c r="L48" s="36">
        <f>SUM(L49:L49)</f>
        <v>2.444</v>
      </c>
      <c r="M48" s="25"/>
      <c r="AI48" s="25"/>
      <c r="AS48" s="36">
        <f>SUM(AJ49:AJ49)</f>
        <v>0</v>
      </c>
      <c r="AT48" s="36">
        <f>SUM(AK49:AK49)</f>
        <v>0</v>
      </c>
      <c r="AU48" s="36">
        <f>SUM(AL49:AL49)</f>
        <v>0</v>
      </c>
    </row>
    <row r="49" spans="1:62" ht="12.75">
      <c r="A49" s="4" t="s">
        <v>33</v>
      </c>
      <c r="B49" s="4"/>
      <c r="C49" s="4" t="s">
        <v>87</v>
      </c>
      <c r="D49" s="4" t="s">
        <v>147</v>
      </c>
      <c r="E49" s="4" t="s">
        <v>171</v>
      </c>
      <c r="F49" s="16">
        <v>13</v>
      </c>
      <c r="G49" s="16"/>
      <c r="H49" s="16">
        <f>F49*AO49</f>
        <v>0</v>
      </c>
      <c r="I49" s="16">
        <f>F49*AP49</f>
        <v>0</v>
      </c>
      <c r="J49" s="16">
        <f>F49*G49</f>
        <v>0</v>
      </c>
      <c r="K49" s="16">
        <v>0.188</v>
      </c>
      <c r="L49" s="16">
        <f>F49*K49</f>
        <v>2.444</v>
      </c>
      <c r="M49" s="28" t="s">
        <v>197</v>
      </c>
      <c r="Z49" s="33">
        <f>IF(AQ49="5",BJ49,0)</f>
        <v>0</v>
      </c>
      <c r="AB49" s="33">
        <f>IF(AQ49="1",BH49,0)</f>
        <v>0</v>
      </c>
      <c r="AC49" s="33">
        <f>IF(AQ49="1",BI49,0)</f>
        <v>0</v>
      </c>
      <c r="AD49" s="33">
        <f>IF(AQ49="7",BH49,0)</f>
        <v>0</v>
      </c>
      <c r="AE49" s="33">
        <f>IF(AQ49="7",BI49,0)</f>
        <v>0</v>
      </c>
      <c r="AF49" s="33">
        <f>IF(AQ49="2",BH49,0)</f>
        <v>0</v>
      </c>
      <c r="AG49" s="33">
        <f>IF(AQ49="2",BI49,0)</f>
        <v>0</v>
      </c>
      <c r="AH49" s="33">
        <f>IF(AQ49="0",BJ49,0)</f>
        <v>0</v>
      </c>
      <c r="AI49" s="25"/>
      <c r="AJ49" s="16">
        <f>IF(AN49=0,J49,0)</f>
        <v>0</v>
      </c>
      <c r="AK49" s="16">
        <f>IF(AN49=15,J49,0)</f>
        <v>0</v>
      </c>
      <c r="AL49" s="16">
        <f>IF(AN49=21,J49,0)</f>
        <v>0</v>
      </c>
      <c r="AN49" s="33">
        <v>21</v>
      </c>
      <c r="AO49" s="33">
        <f>G49*0.572591304347826</f>
        <v>0</v>
      </c>
      <c r="AP49" s="33">
        <f>G49*(1-0.572591304347826)</f>
        <v>0</v>
      </c>
      <c r="AQ49" s="28" t="s">
        <v>7</v>
      </c>
      <c r="AV49" s="33">
        <f>AW49+AX49</f>
        <v>0</v>
      </c>
      <c r="AW49" s="33">
        <f>F49*AO49</f>
        <v>0</v>
      </c>
      <c r="AX49" s="33">
        <f>F49*AP49</f>
        <v>0</v>
      </c>
      <c r="AY49" s="34" t="s">
        <v>220</v>
      </c>
      <c r="AZ49" s="34" t="s">
        <v>230</v>
      </c>
      <c r="BA49" s="25" t="s">
        <v>232</v>
      </c>
      <c r="BC49" s="33">
        <f>AW49+AX49</f>
        <v>0</v>
      </c>
      <c r="BD49" s="33">
        <f>G49/(100-BE49)*100</f>
        <v>0</v>
      </c>
      <c r="BE49" s="33">
        <v>0</v>
      </c>
      <c r="BF49" s="33">
        <f>L49</f>
        <v>2.444</v>
      </c>
      <c r="BH49" s="16">
        <f>F49*AO49</f>
        <v>0</v>
      </c>
      <c r="BI49" s="16">
        <f>F49*AP49</f>
        <v>0</v>
      </c>
      <c r="BJ49" s="16">
        <f>F49*G49</f>
        <v>0</v>
      </c>
    </row>
    <row r="50" spans="1:47" ht="12.75">
      <c r="A50" s="5"/>
      <c r="B50" s="13"/>
      <c r="C50" s="13" t="s">
        <v>88</v>
      </c>
      <c r="D50" s="13" t="s">
        <v>148</v>
      </c>
      <c r="E50" s="5" t="s">
        <v>6</v>
      </c>
      <c r="F50" s="5" t="s">
        <v>6</v>
      </c>
      <c r="G50" s="5" t="s">
        <v>6</v>
      </c>
      <c r="H50" s="36">
        <f>SUM(H51:H53)</f>
        <v>0</v>
      </c>
      <c r="I50" s="36">
        <f>SUM(I51:I53)</f>
        <v>0</v>
      </c>
      <c r="J50" s="36">
        <f>SUM(J51:J53)</f>
        <v>0</v>
      </c>
      <c r="K50" s="25"/>
      <c r="L50" s="36">
        <f>SUM(L51:L53)</f>
        <v>6.962894</v>
      </c>
      <c r="M50" s="25"/>
      <c r="AI50" s="25"/>
      <c r="AS50" s="36">
        <f>SUM(AJ51:AJ53)</f>
        <v>0</v>
      </c>
      <c r="AT50" s="36">
        <f>SUM(AK51:AK53)</f>
        <v>0</v>
      </c>
      <c r="AU50" s="36">
        <f>SUM(AL51:AL53)</f>
        <v>0</v>
      </c>
    </row>
    <row r="51" spans="1:62" ht="12.75">
      <c r="A51" s="4" t="s">
        <v>34</v>
      </c>
      <c r="B51" s="4"/>
      <c r="C51" s="4" t="s">
        <v>89</v>
      </c>
      <c r="D51" s="4" t="s">
        <v>149</v>
      </c>
      <c r="E51" s="4" t="s">
        <v>171</v>
      </c>
      <c r="F51" s="16">
        <v>20</v>
      </c>
      <c r="G51" s="16"/>
      <c r="H51" s="16">
        <f>F51*AO51</f>
        <v>0</v>
      </c>
      <c r="I51" s="16">
        <f>F51*AP51</f>
        <v>0</v>
      </c>
      <c r="J51" s="16">
        <f>F51*G51</f>
        <v>0</v>
      </c>
      <c r="K51" s="16">
        <v>0.09359</v>
      </c>
      <c r="L51" s="16">
        <f>F51*K51</f>
        <v>1.8718000000000001</v>
      </c>
      <c r="M51" s="28" t="s">
        <v>197</v>
      </c>
      <c r="Z51" s="33">
        <f>IF(AQ51="5",BJ51,0)</f>
        <v>0</v>
      </c>
      <c r="AB51" s="33">
        <f>IF(AQ51="1",BH51,0)</f>
        <v>0</v>
      </c>
      <c r="AC51" s="33">
        <f>IF(AQ51="1",BI51,0)</f>
        <v>0</v>
      </c>
      <c r="AD51" s="33">
        <f>IF(AQ51="7",BH51,0)</f>
        <v>0</v>
      </c>
      <c r="AE51" s="33">
        <f>IF(AQ51="7",BI51,0)</f>
        <v>0</v>
      </c>
      <c r="AF51" s="33">
        <f>IF(AQ51="2",BH51,0)</f>
        <v>0</v>
      </c>
      <c r="AG51" s="33">
        <f>IF(AQ51="2",BI51,0)</f>
        <v>0</v>
      </c>
      <c r="AH51" s="33">
        <f>IF(AQ51="0",BJ51,0)</f>
        <v>0</v>
      </c>
      <c r="AI51" s="25"/>
      <c r="AJ51" s="16">
        <f>IF(AN51=0,J51,0)</f>
        <v>0</v>
      </c>
      <c r="AK51" s="16">
        <f>IF(AN51=15,J51,0)</f>
        <v>0</v>
      </c>
      <c r="AL51" s="16">
        <f>IF(AN51=21,J51,0)</f>
        <v>0</v>
      </c>
      <c r="AN51" s="33">
        <v>21</v>
      </c>
      <c r="AO51" s="33">
        <f>G51*0.0546725742855982</f>
        <v>0</v>
      </c>
      <c r="AP51" s="33">
        <f>G51*(1-0.0546725742855982)</f>
        <v>0</v>
      </c>
      <c r="AQ51" s="28" t="s">
        <v>7</v>
      </c>
      <c r="AV51" s="33">
        <f>AW51+AX51</f>
        <v>0</v>
      </c>
      <c r="AW51" s="33">
        <f>F51*AO51</f>
        <v>0</v>
      </c>
      <c r="AX51" s="33">
        <f>F51*AP51</f>
        <v>0</v>
      </c>
      <c r="AY51" s="34" t="s">
        <v>221</v>
      </c>
      <c r="AZ51" s="34" t="s">
        <v>230</v>
      </c>
      <c r="BA51" s="25" t="s">
        <v>232</v>
      </c>
      <c r="BC51" s="33">
        <f>AW51+AX51</f>
        <v>0</v>
      </c>
      <c r="BD51" s="33">
        <f>G51/(100-BE51)*100</f>
        <v>0</v>
      </c>
      <c r="BE51" s="33">
        <v>0</v>
      </c>
      <c r="BF51" s="33">
        <f>L51</f>
        <v>1.8718000000000001</v>
      </c>
      <c r="BH51" s="16">
        <f>F51*AO51</f>
        <v>0</v>
      </c>
      <c r="BI51" s="16">
        <f>F51*AP51</f>
        <v>0</v>
      </c>
      <c r="BJ51" s="16">
        <f>F51*G51</f>
        <v>0</v>
      </c>
    </row>
    <row r="52" spans="1:62" ht="12.75">
      <c r="A52" s="4" t="s">
        <v>35</v>
      </c>
      <c r="B52" s="4"/>
      <c r="C52" s="4" t="s">
        <v>90</v>
      </c>
      <c r="D52" s="4" t="s">
        <v>150</v>
      </c>
      <c r="E52" s="4" t="s">
        <v>172</v>
      </c>
      <c r="F52" s="16">
        <v>1</v>
      </c>
      <c r="G52" s="16"/>
      <c r="H52" s="16">
        <f>F52*AO52</f>
        <v>0</v>
      </c>
      <c r="I52" s="16">
        <f>F52*AP52</f>
        <v>0</v>
      </c>
      <c r="J52" s="16">
        <f>F52*G52</f>
        <v>0</v>
      </c>
      <c r="K52" s="16">
        <v>2.44933</v>
      </c>
      <c r="L52" s="16">
        <f>F52*K52</f>
        <v>2.44933</v>
      </c>
      <c r="M52" s="28" t="s">
        <v>197</v>
      </c>
      <c r="Z52" s="33">
        <f>IF(AQ52="5",BJ52,0)</f>
        <v>0</v>
      </c>
      <c r="AB52" s="33">
        <f>IF(AQ52="1",BH52,0)</f>
        <v>0</v>
      </c>
      <c r="AC52" s="33">
        <f>IF(AQ52="1",BI52,0)</f>
        <v>0</v>
      </c>
      <c r="AD52" s="33">
        <f>IF(AQ52="7",BH52,0)</f>
        <v>0</v>
      </c>
      <c r="AE52" s="33">
        <f>IF(AQ52="7",BI52,0)</f>
        <v>0</v>
      </c>
      <c r="AF52" s="33">
        <f>IF(AQ52="2",BH52,0)</f>
        <v>0</v>
      </c>
      <c r="AG52" s="33">
        <f>IF(AQ52="2",BI52,0)</f>
        <v>0</v>
      </c>
      <c r="AH52" s="33">
        <f>IF(AQ52="0",BJ52,0)</f>
        <v>0</v>
      </c>
      <c r="AI52" s="25"/>
      <c r="AJ52" s="16">
        <f>IF(AN52=0,J52,0)</f>
        <v>0</v>
      </c>
      <c r="AK52" s="16">
        <f>IF(AN52=15,J52,0)</f>
        <v>0</v>
      </c>
      <c r="AL52" s="16">
        <f>IF(AN52=21,J52,0)</f>
        <v>0</v>
      </c>
      <c r="AN52" s="33">
        <v>21</v>
      </c>
      <c r="AO52" s="33">
        <f>G52*0.0485247982851647</f>
        <v>0</v>
      </c>
      <c r="AP52" s="33">
        <f>G52*(1-0.0485247982851647)</f>
        <v>0</v>
      </c>
      <c r="AQ52" s="28" t="s">
        <v>7</v>
      </c>
      <c r="AV52" s="33">
        <f>AW52+AX52</f>
        <v>0</v>
      </c>
      <c r="AW52" s="33">
        <f>F52*AO52</f>
        <v>0</v>
      </c>
      <c r="AX52" s="33">
        <f>F52*AP52</f>
        <v>0</v>
      </c>
      <c r="AY52" s="34" t="s">
        <v>221</v>
      </c>
      <c r="AZ52" s="34" t="s">
        <v>230</v>
      </c>
      <c r="BA52" s="25" t="s">
        <v>232</v>
      </c>
      <c r="BC52" s="33">
        <f>AW52+AX52</f>
        <v>0</v>
      </c>
      <c r="BD52" s="33">
        <f>G52/(100-BE52)*100</f>
        <v>0</v>
      </c>
      <c r="BE52" s="33">
        <v>0</v>
      </c>
      <c r="BF52" s="33">
        <f>L52</f>
        <v>2.44933</v>
      </c>
      <c r="BH52" s="16">
        <f>F52*AO52</f>
        <v>0</v>
      </c>
      <c r="BI52" s="16">
        <f>F52*AP52</f>
        <v>0</v>
      </c>
      <c r="BJ52" s="16">
        <f>F52*G52</f>
        <v>0</v>
      </c>
    </row>
    <row r="53" spans="1:62" ht="12.75">
      <c r="A53" s="4" t="s">
        <v>36</v>
      </c>
      <c r="B53" s="4"/>
      <c r="C53" s="4" t="s">
        <v>91</v>
      </c>
      <c r="D53" s="4" t="s">
        <v>151</v>
      </c>
      <c r="E53" s="4" t="s">
        <v>172</v>
      </c>
      <c r="F53" s="16">
        <v>1.2</v>
      </c>
      <c r="G53" s="16"/>
      <c r="H53" s="16">
        <f>F53*AO53</f>
        <v>0</v>
      </c>
      <c r="I53" s="16">
        <f>F53*AP53</f>
        <v>0</v>
      </c>
      <c r="J53" s="16">
        <f>F53*G53</f>
        <v>0</v>
      </c>
      <c r="K53" s="16">
        <v>2.20147</v>
      </c>
      <c r="L53" s="16">
        <f>F53*K53</f>
        <v>2.641764</v>
      </c>
      <c r="M53" s="28" t="s">
        <v>197</v>
      </c>
      <c r="Z53" s="33">
        <f>IF(AQ53="5",BJ53,0)</f>
        <v>0</v>
      </c>
      <c r="AB53" s="33">
        <f>IF(AQ53="1",BH53,0)</f>
        <v>0</v>
      </c>
      <c r="AC53" s="33">
        <f>IF(AQ53="1",BI53,0)</f>
        <v>0</v>
      </c>
      <c r="AD53" s="33">
        <f>IF(AQ53="7",BH53,0)</f>
        <v>0</v>
      </c>
      <c r="AE53" s="33">
        <f>IF(AQ53="7",BI53,0)</f>
        <v>0</v>
      </c>
      <c r="AF53" s="33">
        <f>IF(AQ53="2",BH53,0)</f>
        <v>0</v>
      </c>
      <c r="AG53" s="33">
        <f>IF(AQ53="2",BI53,0)</f>
        <v>0</v>
      </c>
      <c r="AH53" s="33">
        <f>IF(AQ53="0",BJ53,0)</f>
        <v>0</v>
      </c>
      <c r="AI53" s="25"/>
      <c r="AJ53" s="16">
        <f>IF(AN53=0,J53,0)</f>
        <v>0</v>
      </c>
      <c r="AK53" s="16">
        <f>IF(AN53=15,J53,0)</f>
        <v>0</v>
      </c>
      <c r="AL53" s="16">
        <f>IF(AN53=21,J53,0)</f>
        <v>0</v>
      </c>
      <c r="AN53" s="33">
        <v>21</v>
      </c>
      <c r="AO53" s="33">
        <f>G53*0.0132337917485265</f>
        <v>0</v>
      </c>
      <c r="AP53" s="33">
        <f>G53*(1-0.0132337917485265)</f>
        <v>0</v>
      </c>
      <c r="AQ53" s="28" t="s">
        <v>7</v>
      </c>
      <c r="AV53" s="33">
        <f>AW53+AX53</f>
        <v>0</v>
      </c>
      <c r="AW53" s="33">
        <f>F53*AO53</f>
        <v>0</v>
      </c>
      <c r="AX53" s="33">
        <f>F53*AP53</f>
        <v>0</v>
      </c>
      <c r="AY53" s="34" t="s">
        <v>221</v>
      </c>
      <c r="AZ53" s="34" t="s">
        <v>230</v>
      </c>
      <c r="BA53" s="25" t="s">
        <v>232</v>
      </c>
      <c r="BC53" s="33">
        <f>AW53+AX53</f>
        <v>0</v>
      </c>
      <c r="BD53" s="33">
        <f>G53/(100-BE53)*100</f>
        <v>0</v>
      </c>
      <c r="BE53" s="33">
        <v>0</v>
      </c>
      <c r="BF53" s="33">
        <f>L53</f>
        <v>2.641764</v>
      </c>
      <c r="BH53" s="16">
        <f>F53*AO53</f>
        <v>0</v>
      </c>
      <c r="BI53" s="16">
        <f>F53*AP53</f>
        <v>0</v>
      </c>
      <c r="BJ53" s="16">
        <f>F53*G53</f>
        <v>0</v>
      </c>
    </row>
    <row r="54" spans="1:47" ht="12.75">
      <c r="A54" s="5"/>
      <c r="B54" s="13"/>
      <c r="C54" s="13" t="s">
        <v>92</v>
      </c>
      <c r="D54" s="13" t="s">
        <v>152</v>
      </c>
      <c r="E54" s="5" t="s">
        <v>6</v>
      </c>
      <c r="F54" s="5" t="s">
        <v>6</v>
      </c>
      <c r="G54" s="5" t="s">
        <v>6</v>
      </c>
      <c r="H54" s="36">
        <f>SUM(H55:H60)</f>
        <v>0</v>
      </c>
      <c r="I54" s="36">
        <f>SUM(I55:I60)</f>
        <v>0</v>
      </c>
      <c r="J54" s="36">
        <f>SUM(J55:J60)</f>
        <v>0</v>
      </c>
      <c r="K54" s="25"/>
      <c r="L54" s="36">
        <f>SUM(L55:L60)</f>
        <v>0</v>
      </c>
      <c r="M54" s="25"/>
      <c r="AI54" s="25"/>
      <c r="AS54" s="36">
        <f>SUM(AJ55:AJ60)</f>
        <v>0</v>
      </c>
      <c r="AT54" s="36">
        <f>SUM(AK55:AK60)</f>
        <v>0</v>
      </c>
      <c r="AU54" s="36">
        <f>SUM(AL55:AL60)</f>
        <v>0</v>
      </c>
    </row>
    <row r="55" spans="1:62" ht="12.75">
      <c r="A55" s="4" t="s">
        <v>37</v>
      </c>
      <c r="B55" s="4"/>
      <c r="C55" s="4" t="s">
        <v>93</v>
      </c>
      <c r="D55" s="4" t="s">
        <v>153</v>
      </c>
      <c r="E55" s="4" t="s">
        <v>174</v>
      </c>
      <c r="F55" s="16">
        <v>26.02</v>
      </c>
      <c r="G55" s="16"/>
      <c r="H55" s="16">
        <f aca="true" t="shared" si="0" ref="H55:H60">F55*AO55</f>
        <v>0</v>
      </c>
      <c r="I55" s="16">
        <f aca="true" t="shared" si="1" ref="I55:I60">F55*AP55</f>
        <v>0</v>
      </c>
      <c r="J55" s="16">
        <f aca="true" t="shared" si="2" ref="J55:J60">F55*G55</f>
        <v>0</v>
      </c>
      <c r="K55" s="16">
        <v>0</v>
      </c>
      <c r="L55" s="16">
        <f aca="true" t="shared" si="3" ref="L55:L60">F55*K55</f>
        <v>0</v>
      </c>
      <c r="M55" s="28" t="s">
        <v>197</v>
      </c>
      <c r="Z55" s="33">
        <f aca="true" t="shared" si="4" ref="Z55:Z60">IF(AQ55="5",BJ55,0)</f>
        <v>0</v>
      </c>
      <c r="AB55" s="33">
        <f aca="true" t="shared" si="5" ref="AB55:AB60">IF(AQ55="1",BH55,0)</f>
        <v>0</v>
      </c>
      <c r="AC55" s="33">
        <f aca="true" t="shared" si="6" ref="AC55:AC60">IF(AQ55="1",BI55,0)</f>
        <v>0</v>
      </c>
      <c r="AD55" s="33">
        <f aca="true" t="shared" si="7" ref="AD55:AD60">IF(AQ55="7",BH55,0)</f>
        <v>0</v>
      </c>
      <c r="AE55" s="33">
        <f aca="true" t="shared" si="8" ref="AE55:AE60">IF(AQ55="7",BI55,0)</f>
        <v>0</v>
      </c>
      <c r="AF55" s="33">
        <f aca="true" t="shared" si="9" ref="AF55:AF60">IF(AQ55="2",BH55,0)</f>
        <v>0</v>
      </c>
      <c r="AG55" s="33">
        <f aca="true" t="shared" si="10" ref="AG55:AG60">IF(AQ55="2",BI55,0)</f>
        <v>0</v>
      </c>
      <c r="AH55" s="33">
        <f aca="true" t="shared" si="11" ref="AH55:AH60">IF(AQ55="0",BJ55,0)</f>
        <v>0</v>
      </c>
      <c r="AI55" s="25"/>
      <c r="AJ55" s="16">
        <f aca="true" t="shared" si="12" ref="AJ55:AJ60">IF(AN55=0,J55,0)</f>
        <v>0</v>
      </c>
      <c r="AK55" s="16">
        <f aca="true" t="shared" si="13" ref="AK55:AK60">IF(AN55=15,J55,0)</f>
        <v>0</v>
      </c>
      <c r="AL55" s="16">
        <f aca="true" t="shared" si="14" ref="AL55:AL60">IF(AN55=21,J55,0)</f>
        <v>0</v>
      </c>
      <c r="AN55" s="33">
        <v>21</v>
      </c>
      <c r="AO55" s="33">
        <f aca="true" t="shared" si="15" ref="AO55:AO60">G55*0</f>
        <v>0</v>
      </c>
      <c r="AP55" s="33">
        <f aca="true" t="shared" si="16" ref="AP55:AP60">G55*(1-0)</f>
        <v>0</v>
      </c>
      <c r="AQ55" s="28" t="s">
        <v>11</v>
      </c>
      <c r="AV55" s="33">
        <f aca="true" t="shared" si="17" ref="AV55:AV60">AW55+AX55</f>
        <v>0</v>
      </c>
      <c r="AW55" s="33">
        <f aca="true" t="shared" si="18" ref="AW55:AW60">F55*AO55</f>
        <v>0</v>
      </c>
      <c r="AX55" s="33">
        <f aca="true" t="shared" si="19" ref="AX55:AX60">F55*AP55</f>
        <v>0</v>
      </c>
      <c r="AY55" s="34" t="s">
        <v>222</v>
      </c>
      <c r="AZ55" s="34" t="s">
        <v>230</v>
      </c>
      <c r="BA55" s="25" t="s">
        <v>232</v>
      </c>
      <c r="BC55" s="33">
        <f aca="true" t="shared" si="20" ref="BC55:BC60">AW55+AX55</f>
        <v>0</v>
      </c>
      <c r="BD55" s="33">
        <f aca="true" t="shared" si="21" ref="BD55:BD60">G55/(100-BE55)*100</f>
        <v>0</v>
      </c>
      <c r="BE55" s="33">
        <v>0</v>
      </c>
      <c r="BF55" s="33">
        <f aca="true" t="shared" si="22" ref="BF55:BF60">L55</f>
        <v>0</v>
      </c>
      <c r="BH55" s="16">
        <f aca="true" t="shared" si="23" ref="BH55:BH60">F55*AO55</f>
        <v>0</v>
      </c>
      <c r="BI55" s="16">
        <f aca="true" t="shared" si="24" ref="BI55:BI60">F55*AP55</f>
        <v>0</v>
      </c>
      <c r="BJ55" s="16">
        <f aca="true" t="shared" si="25" ref="BJ55:BJ60">F55*G55</f>
        <v>0</v>
      </c>
    </row>
    <row r="56" spans="1:62" ht="12.75">
      <c r="A56" s="4" t="s">
        <v>38</v>
      </c>
      <c r="B56" s="4"/>
      <c r="C56" s="4" t="s">
        <v>94</v>
      </c>
      <c r="D56" s="4" t="s">
        <v>154</v>
      </c>
      <c r="E56" s="4" t="s">
        <v>174</v>
      </c>
      <c r="F56" s="16">
        <v>26.02</v>
      </c>
      <c r="G56" s="16"/>
      <c r="H56" s="16">
        <f t="shared" si="0"/>
        <v>0</v>
      </c>
      <c r="I56" s="16">
        <f t="shared" si="1"/>
        <v>0</v>
      </c>
      <c r="J56" s="16">
        <f t="shared" si="2"/>
        <v>0</v>
      </c>
      <c r="K56" s="16">
        <v>0</v>
      </c>
      <c r="L56" s="16">
        <f t="shared" si="3"/>
        <v>0</v>
      </c>
      <c r="M56" s="28" t="s">
        <v>197</v>
      </c>
      <c r="Z56" s="33">
        <f t="shared" si="4"/>
        <v>0</v>
      </c>
      <c r="AB56" s="33">
        <f t="shared" si="5"/>
        <v>0</v>
      </c>
      <c r="AC56" s="33">
        <f t="shared" si="6"/>
        <v>0</v>
      </c>
      <c r="AD56" s="33">
        <f t="shared" si="7"/>
        <v>0</v>
      </c>
      <c r="AE56" s="33">
        <f t="shared" si="8"/>
        <v>0</v>
      </c>
      <c r="AF56" s="33">
        <f t="shared" si="9"/>
        <v>0</v>
      </c>
      <c r="AG56" s="33">
        <f t="shared" si="10"/>
        <v>0</v>
      </c>
      <c r="AH56" s="33">
        <f t="shared" si="11"/>
        <v>0</v>
      </c>
      <c r="AI56" s="25"/>
      <c r="AJ56" s="16">
        <f t="shared" si="12"/>
        <v>0</v>
      </c>
      <c r="AK56" s="16">
        <f t="shared" si="13"/>
        <v>0</v>
      </c>
      <c r="AL56" s="16">
        <f t="shared" si="14"/>
        <v>0</v>
      </c>
      <c r="AN56" s="33">
        <v>21</v>
      </c>
      <c r="AO56" s="33">
        <f t="shared" si="15"/>
        <v>0</v>
      </c>
      <c r="AP56" s="33">
        <f t="shared" si="16"/>
        <v>0</v>
      </c>
      <c r="AQ56" s="28" t="s">
        <v>11</v>
      </c>
      <c r="AV56" s="33">
        <f t="shared" si="17"/>
        <v>0</v>
      </c>
      <c r="AW56" s="33">
        <f t="shared" si="18"/>
        <v>0</v>
      </c>
      <c r="AX56" s="33">
        <f t="shared" si="19"/>
        <v>0</v>
      </c>
      <c r="AY56" s="34" t="s">
        <v>222</v>
      </c>
      <c r="AZ56" s="34" t="s">
        <v>230</v>
      </c>
      <c r="BA56" s="25" t="s">
        <v>232</v>
      </c>
      <c r="BC56" s="33">
        <f t="shared" si="20"/>
        <v>0</v>
      </c>
      <c r="BD56" s="33">
        <f t="shared" si="21"/>
        <v>0</v>
      </c>
      <c r="BE56" s="33">
        <v>0</v>
      </c>
      <c r="BF56" s="33">
        <f t="shared" si="22"/>
        <v>0</v>
      </c>
      <c r="BH56" s="16">
        <f t="shared" si="23"/>
        <v>0</v>
      </c>
      <c r="BI56" s="16">
        <f t="shared" si="24"/>
        <v>0</v>
      </c>
      <c r="BJ56" s="16">
        <f t="shared" si="25"/>
        <v>0</v>
      </c>
    </row>
    <row r="57" spans="1:62" ht="12.75">
      <c r="A57" s="4" t="s">
        <v>39</v>
      </c>
      <c r="B57" s="4"/>
      <c r="C57" s="4" t="s">
        <v>95</v>
      </c>
      <c r="D57" s="4" t="s">
        <v>155</v>
      </c>
      <c r="E57" s="4" t="s">
        <v>174</v>
      </c>
      <c r="F57" s="16">
        <v>26.02</v>
      </c>
      <c r="G57" s="16"/>
      <c r="H57" s="16">
        <f t="shared" si="0"/>
        <v>0</v>
      </c>
      <c r="I57" s="16">
        <f t="shared" si="1"/>
        <v>0</v>
      </c>
      <c r="J57" s="16">
        <f t="shared" si="2"/>
        <v>0</v>
      </c>
      <c r="K57" s="16">
        <v>0</v>
      </c>
      <c r="L57" s="16">
        <f t="shared" si="3"/>
        <v>0</v>
      </c>
      <c r="M57" s="28" t="s">
        <v>197</v>
      </c>
      <c r="Z57" s="33">
        <f t="shared" si="4"/>
        <v>0</v>
      </c>
      <c r="AB57" s="33">
        <f t="shared" si="5"/>
        <v>0</v>
      </c>
      <c r="AC57" s="33">
        <f t="shared" si="6"/>
        <v>0</v>
      </c>
      <c r="AD57" s="33">
        <f t="shared" si="7"/>
        <v>0</v>
      </c>
      <c r="AE57" s="33">
        <f t="shared" si="8"/>
        <v>0</v>
      </c>
      <c r="AF57" s="33">
        <f t="shared" si="9"/>
        <v>0</v>
      </c>
      <c r="AG57" s="33">
        <f t="shared" si="10"/>
        <v>0</v>
      </c>
      <c r="AH57" s="33">
        <f t="shared" si="11"/>
        <v>0</v>
      </c>
      <c r="AI57" s="25"/>
      <c r="AJ57" s="16">
        <f t="shared" si="12"/>
        <v>0</v>
      </c>
      <c r="AK57" s="16">
        <f t="shared" si="13"/>
        <v>0</v>
      </c>
      <c r="AL57" s="16">
        <f t="shared" si="14"/>
        <v>0</v>
      </c>
      <c r="AN57" s="33">
        <v>21</v>
      </c>
      <c r="AO57" s="33">
        <f t="shared" si="15"/>
        <v>0</v>
      </c>
      <c r="AP57" s="33">
        <f t="shared" si="16"/>
        <v>0</v>
      </c>
      <c r="AQ57" s="28" t="s">
        <v>11</v>
      </c>
      <c r="AV57" s="33">
        <f t="shared" si="17"/>
        <v>0</v>
      </c>
      <c r="AW57" s="33">
        <f t="shared" si="18"/>
        <v>0</v>
      </c>
      <c r="AX57" s="33">
        <f t="shared" si="19"/>
        <v>0</v>
      </c>
      <c r="AY57" s="34" t="s">
        <v>222</v>
      </c>
      <c r="AZ57" s="34" t="s">
        <v>230</v>
      </c>
      <c r="BA57" s="25" t="s">
        <v>232</v>
      </c>
      <c r="BC57" s="33">
        <f t="shared" si="20"/>
        <v>0</v>
      </c>
      <c r="BD57" s="33">
        <f t="shared" si="21"/>
        <v>0</v>
      </c>
      <c r="BE57" s="33">
        <v>0</v>
      </c>
      <c r="BF57" s="33">
        <f t="shared" si="22"/>
        <v>0</v>
      </c>
      <c r="BH57" s="16">
        <f t="shared" si="23"/>
        <v>0</v>
      </c>
      <c r="BI57" s="16">
        <f t="shared" si="24"/>
        <v>0</v>
      </c>
      <c r="BJ57" s="16">
        <f t="shared" si="25"/>
        <v>0</v>
      </c>
    </row>
    <row r="58" spans="1:62" ht="12.75">
      <c r="A58" s="4" t="s">
        <v>40</v>
      </c>
      <c r="B58" s="4"/>
      <c r="C58" s="4" t="s">
        <v>96</v>
      </c>
      <c r="D58" s="4" t="s">
        <v>156</v>
      </c>
      <c r="E58" s="4" t="s">
        <v>174</v>
      </c>
      <c r="F58" s="16">
        <v>11.06</v>
      </c>
      <c r="G58" s="16"/>
      <c r="H58" s="16">
        <f t="shared" si="0"/>
        <v>0</v>
      </c>
      <c r="I58" s="16">
        <f t="shared" si="1"/>
        <v>0</v>
      </c>
      <c r="J58" s="16">
        <f t="shared" si="2"/>
        <v>0</v>
      </c>
      <c r="K58" s="16">
        <v>0</v>
      </c>
      <c r="L58" s="16">
        <f t="shared" si="3"/>
        <v>0</v>
      </c>
      <c r="M58" s="28" t="s">
        <v>197</v>
      </c>
      <c r="Z58" s="33">
        <f t="shared" si="4"/>
        <v>0</v>
      </c>
      <c r="AB58" s="33">
        <f t="shared" si="5"/>
        <v>0</v>
      </c>
      <c r="AC58" s="33">
        <f t="shared" si="6"/>
        <v>0</v>
      </c>
      <c r="AD58" s="33">
        <f t="shared" si="7"/>
        <v>0</v>
      </c>
      <c r="AE58" s="33">
        <f t="shared" si="8"/>
        <v>0</v>
      </c>
      <c r="AF58" s="33">
        <f t="shared" si="9"/>
        <v>0</v>
      </c>
      <c r="AG58" s="33">
        <f t="shared" si="10"/>
        <v>0</v>
      </c>
      <c r="AH58" s="33">
        <f t="shared" si="11"/>
        <v>0</v>
      </c>
      <c r="AI58" s="25"/>
      <c r="AJ58" s="16">
        <f t="shared" si="12"/>
        <v>0</v>
      </c>
      <c r="AK58" s="16">
        <f t="shared" si="13"/>
        <v>0</v>
      </c>
      <c r="AL58" s="16">
        <f t="shared" si="14"/>
        <v>0</v>
      </c>
      <c r="AN58" s="33">
        <v>21</v>
      </c>
      <c r="AO58" s="33">
        <f t="shared" si="15"/>
        <v>0</v>
      </c>
      <c r="AP58" s="33">
        <f t="shared" si="16"/>
        <v>0</v>
      </c>
      <c r="AQ58" s="28" t="s">
        <v>11</v>
      </c>
      <c r="AV58" s="33">
        <f t="shared" si="17"/>
        <v>0</v>
      </c>
      <c r="AW58" s="33">
        <f t="shared" si="18"/>
        <v>0</v>
      </c>
      <c r="AX58" s="33">
        <f t="shared" si="19"/>
        <v>0</v>
      </c>
      <c r="AY58" s="34" t="s">
        <v>222</v>
      </c>
      <c r="AZ58" s="34" t="s">
        <v>230</v>
      </c>
      <c r="BA58" s="25" t="s">
        <v>232</v>
      </c>
      <c r="BC58" s="33">
        <f t="shared" si="20"/>
        <v>0</v>
      </c>
      <c r="BD58" s="33">
        <f t="shared" si="21"/>
        <v>0</v>
      </c>
      <c r="BE58" s="33">
        <v>0</v>
      </c>
      <c r="BF58" s="33">
        <f t="shared" si="22"/>
        <v>0</v>
      </c>
      <c r="BH58" s="16">
        <f t="shared" si="23"/>
        <v>0</v>
      </c>
      <c r="BI58" s="16">
        <f t="shared" si="24"/>
        <v>0</v>
      </c>
      <c r="BJ58" s="16">
        <f t="shared" si="25"/>
        <v>0</v>
      </c>
    </row>
    <row r="59" spans="1:62" ht="12.75">
      <c r="A59" s="4" t="s">
        <v>41</v>
      </c>
      <c r="B59" s="4"/>
      <c r="C59" s="4" t="s">
        <v>97</v>
      </c>
      <c r="D59" s="4" t="s">
        <v>157</v>
      </c>
      <c r="E59" s="4" t="s">
        <v>174</v>
      </c>
      <c r="F59" s="16">
        <v>11.06</v>
      </c>
      <c r="G59" s="16"/>
      <c r="H59" s="16">
        <f t="shared" si="0"/>
        <v>0</v>
      </c>
      <c r="I59" s="16">
        <f t="shared" si="1"/>
        <v>0</v>
      </c>
      <c r="J59" s="16">
        <f t="shared" si="2"/>
        <v>0</v>
      </c>
      <c r="K59" s="16">
        <v>0</v>
      </c>
      <c r="L59" s="16">
        <f t="shared" si="3"/>
        <v>0</v>
      </c>
      <c r="M59" s="28" t="s">
        <v>197</v>
      </c>
      <c r="Z59" s="33">
        <f t="shared" si="4"/>
        <v>0</v>
      </c>
      <c r="AB59" s="33">
        <f t="shared" si="5"/>
        <v>0</v>
      </c>
      <c r="AC59" s="33">
        <f t="shared" si="6"/>
        <v>0</v>
      </c>
      <c r="AD59" s="33">
        <f t="shared" si="7"/>
        <v>0</v>
      </c>
      <c r="AE59" s="33">
        <f t="shared" si="8"/>
        <v>0</v>
      </c>
      <c r="AF59" s="33">
        <f t="shared" si="9"/>
        <v>0</v>
      </c>
      <c r="AG59" s="33">
        <f t="shared" si="10"/>
        <v>0</v>
      </c>
      <c r="AH59" s="33">
        <f t="shared" si="11"/>
        <v>0</v>
      </c>
      <c r="AI59" s="25"/>
      <c r="AJ59" s="16">
        <f t="shared" si="12"/>
        <v>0</v>
      </c>
      <c r="AK59" s="16">
        <f t="shared" si="13"/>
        <v>0</v>
      </c>
      <c r="AL59" s="16">
        <f t="shared" si="14"/>
        <v>0</v>
      </c>
      <c r="AN59" s="33">
        <v>21</v>
      </c>
      <c r="AO59" s="33">
        <f t="shared" si="15"/>
        <v>0</v>
      </c>
      <c r="AP59" s="33">
        <f t="shared" si="16"/>
        <v>0</v>
      </c>
      <c r="AQ59" s="28" t="s">
        <v>11</v>
      </c>
      <c r="AV59" s="33">
        <f t="shared" si="17"/>
        <v>0</v>
      </c>
      <c r="AW59" s="33">
        <f t="shared" si="18"/>
        <v>0</v>
      </c>
      <c r="AX59" s="33">
        <f t="shared" si="19"/>
        <v>0</v>
      </c>
      <c r="AY59" s="34" t="s">
        <v>222</v>
      </c>
      <c r="AZ59" s="34" t="s">
        <v>230</v>
      </c>
      <c r="BA59" s="25" t="s">
        <v>232</v>
      </c>
      <c r="BC59" s="33">
        <f t="shared" si="20"/>
        <v>0</v>
      </c>
      <c r="BD59" s="33">
        <f t="shared" si="21"/>
        <v>0</v>
      </c>
      <c r="BE59" s="33">
        <v>0</v>
      </c>
      <c r="BF59" s="33">
        <f t="shared" si="22"/>
        <v>0</v>
      </c>
      <c r="BH59" s="16">
        <f t="shared" si="23"/>
        <v>0</v>
      </c>
      <c r="BI59" s="16">
        <f t="shared" si="24"/>
        <v>0</v>
      </c>
      <c r="BJ59" s="16">
        <f t="shared" si="25"/>
        <v>0</v>
      </c>
    </row>
    <row r="60" spans="1:62" ht="12.75">
      <c r="A60" s="4" t="s">
        <v>42</v>
      </c>
      <c r="B60" s="4"/>
      <c r="C60" s="4" t="s">
        <v>98</v>
      </c>
      <c r="D60" s="4" t="s">
        <v>158</v>
      </c>
      <c r="E60" s="4" t="s">
        <v>174</v>
      </c>
      <c r="F60" s="16">
        <v>11.06</v>
      </c>
      <c r="G60" s="16"/>
      <c r="H60" s="16">
        <f t="shared" si="0"/>
        <v>0</v>
      </c>
      <c r="I60" s="16">
        <f t="shared" si="1"/>
        <v>0</v>
      </c>
      <c r="J60" s="16">
        <f t="shared" si="2"/>
        <v>0</v>
      </c>
      <c r="K60" s="16">
        <v>0</v>
      </c>
      <c r="L60" s="16">
        <f t="shared" si="3"/>
        <v>0</v>
      </c>
      <c r="M60" s="28" t="s">
        <v>197</v>
      </c>
      <c r="Z60" s="33">
        <f t="shared" si="4"/>
        <v>0</v>
      </c>
      <c r="AB60" s="33">
        <f t="shared" si="5"/>
        <v>0</v>
      </c>
      <c r="AC60" s="33">
        <f t="shared" si="6"/>
        <v>0</v>
      </c>
      <c r="AD60" s="33">
        <f t="shared" si="7"/>
        <v>0</v>
      </c>
      <c r="AE60" s="33">
        <f t="shared" si="8"/>
        <v>0</v>
      </c>
      <c r="AF60" s="33">
        <f t="shared" si="9"/>
        <v>0</v>
      </c>
      <c r="AG60" s="33">
        <f t="shared" si="10"/>
        <v>0</v>
      </c>
      <c r="AH60" s="33">
        <f t="shared" si="11"/>
        <v>0</v>
      </c>
      <c r="AI60" s="25"/>
      <c r="AJ60" s="16">
        <f t="shared" si="12"/>
        <v>0</v>
      </c>
      <c r="AK60" s="16">
        <f t="shared" si="13"/>
        <v>0</v>
      </c>
      <c r="AL60" s="16">
        <f t="shared" si="14"/>
        <v>0</v>
      </c>
      <c r="AN60" s="33">
        <v>21</v>
      </c>
      <c r="AO60" s="33">
        <f t="shared" si="15"/>
        <v>0</v>
      </c>
      <c r="AP60" s="33">
        <f t="shared" si="16"/>
        <v>0</v>
      </c>
      <c r="AQ60" s="28" t="s">
        <v>11</v>
      </c>
      <c r="AV60" s="33">
        <f t="shared" si="17"/>
        <v>0</v>
      </c>
      <c r="AW60" s="33">
        <f t="shared" si="18"/>
        <v>0</v>
      </c>
      <c r="AX60" s="33">
        <f t="shared" si="19"/>
        <v>0</v>
      </c>
      <c r="AY60" s="34" t="s">
        <v>222</v>
      </c>
      <c r="AZ60" s="34" t="s">
        <v>230</v>
      </c>
      <c r="BA60" s="25" t="s">
        <v>232</v>
      </c>
      <c r="BC60" s="33">
        <f t="shared" si="20"/>
        <v>0</v>
      </c>
      <c r="BD60" s="33">
        <f t="shared" si="21"/>
        <v>0</v>
      </c>
      <c r="BE60" s="33">
        <v>0</v>
      </c>
      <c r="BF60" s="33">
        <f t="shared" si="22"/>
        <v>0</v>
      </c>
      <c r="BH60" s="16">
        <f t="shared" si="23"/>
        <v>0</v>
      </c>
      <c r="BI60" s="16">
        <f t="shared" si="24"/>
        <v>0</v>
      </c>
      <c r="BJ60" s="16">
        <f t="shared" si="25"/>
        <v>0</v>
      </c>
    </row>
    <row r="61" spans="1:47" ht="12.75">
      <c r="A61" s="5"/>
      <c r="B61" s="13"/>
      <c r="C61" s="13" t="s">
        <v>99</v>
      </c>
      <c r="D61" s="13" t="s">
        <v>159</v>
      </c>
      <c r="E61" s="5" t="s">
        <v>6</v>
      </c>
      <c r="F61" s="5" t="s">
        <v>6</v>
      </c>
      <c r="G61" s="5" t="s">
        <v>6</v>
      </c>
      <c r="H61" s="36">
        <f>SUM(H62:H65)</f>
        <v>0</v>
      </c>
      <c r="I61" s="36">
        <f>SUM(I62:I65)</f>
        <v>0</v>
      </c>
      <c r="J61" s="36">
        <f>SUM(J62:J65)</f>
        <v>0</v>
      </c>
      <c r="K61" s="25"/>
      <c r="L61" s="36">
        <f>SUM(L62:L65)</f>
        <v>0</v>
      </c>
      <c r="M61" s="25"/>
      <c r="AI61" s="25"/>
      <c r="AS61" s="36">
        <f>SUM(AJ62:AJ65)</f>
        <v>0</v>
      </c>
      <c r="AT61" s="36">
        <f>SUM(AK62:AK65)</f>
        <v>0</v>
      </c>
      <c r="AU61" s="36">
        <f>SUM(AL62:AL65)</f>
        <v>0</v>
      </c>
    </row>
    <row r="62" spans="1:62" ht="12.75">
      <c r="A62" s="4" t="s">
        <v>43</v>
      </c>
      <c r="B62" s="4"/>
      <c r="C62" s="4" t="s">
        <v>100</v>
      </c>
      <c r="D62" s="4" t="s">
        <v>160</v>
      </c>
      <c r="E62" s="4" t="s">
        <v>174</v>
      </c>
      <c r="F62" s="16">
        <v>18.67</v>
      </c>
      <c r="G62" s="16"/>
      <c r="H62" s="16">
        <f>F62*AO62</f>
        <v>0</v>
      </c>
      <c r="I62" s="16">
        <f>F62*AP62</f>
        <v>0</v>
      </c>
      <c r="J62" s="16">
        <f>F62*G62</f>
        <v>0</v>
      </c>
      <c r="K62" s="16">
        <v>0</v>
      </c>
      <c r="L62" s="16">
        <f>F62*K62</f>
        <v>0</v>
      </c>
      <c r="M62" s="28" t="s">
        <v>199</v>
      </c>
      <c r="Z62" s="33">
        <f>IF(AQ62="5",BJ62,0)</f>
        <v>0</v>
      </c>
      <c r="AB62" s="33">
        <f>IF(AQ62="1",BH62,0)</f>
        <v>0</v>
      </c>
      <c r="AC62" s="33">
        <f>IF(AQ62="1",BI62,0)</f>
        <v>0</v>
      </c>
      <c r="AD62" s="33">
        <f>IF(AQ62="7",BH62,0)</f>
        <v>0</v>
      </c>
      <c r="AE62" s="33">
        <f>IF(AQ62="7",BI62,0)</f>
        <v>0</v>
      </c>
      <c r="AF62" s="33">
        <f>IF(AQ62="2",BH62,0)</f>
        <v>0</v>
      </c>
      <c r="AG62" s="33">
        <f>IF(AQ62="2",BI62,0)</f>
        <v>0</v>
      </c>
      <c r="AH62" s="33">
        <f>IF(AQ62="0",BJ62,0)</f>
        <v>0</v>
      </c>
      <c r="AI62" s="25"/>
      <c r="AJ62" s="16">
        <f>IF(AN62=0,J62,0)</f>
        <v>0</v>
      </c>
      <c r="AK62" s="16">
        <f>IF(AN62=15,J62,0)</f>
        <v>0</v>
      </c>
      <c r="AL62" s="16">
        <f>IF(AN62=21,J62,0)</f>
        <v>0</v>
      </c>
      <c r="AN62" s="33">
        <v>21</v>
      </c>
      <c r="AO62" s="33">
        <f>G62*0</f>
        <v>0</v>
      </c>
      <c r="AP62" s="33">
        <f>G62*(1-0)</f>
        <v>0</v>
      </c>
      <c r="AQ62" s="28" t="s">
        <v>11</v>
      </c>
      <c r="AV62" s="33">
        <f>AW62+AX62</f>
        <v>0</v>
      </c>
      <c r="AW62" s="33">
        <f>F62*AO62</f>
        <v>0</v>
      </c>
      <c r="AX62" s="33">
        <f>F62*AP62</f>
        <v>0</v>
      </c>
      <c r="AY62" s="34" t="s">
        <v>223</v>
      </c>
      <c r="AZ62" s="34" t="s">
        <v>230</v>
      </c>
      <c r="BA62" s="25" t="s">
        <v>232</v>
      </c>
      <c r="BC62" s="33">
        <f>AW62+AX62</f>
        <v>0</v>
      </c>
      <c r="BD62" s="33">
        <f>G62/(100-BE62)*100</f>
        <v>0</v>
      </c>
      <c r="BE62" s="33">
        <v>0</v>
      </c>
      <c r="BF62" s="33">
        <f>L62</f>
        <v>0</v>
      </c>
      <c r="BH62" s="16">
        <f>F62*AO62</f>
        <v>0</v>
      </c>
      <c r="BI62" s="16">
        <f>F62*AP62</f>
        <v>0</v>
      </c>
      <c r="BJ62" s="16">
        <f>F62*G62</f>
        <v>0</v>
      </c>
    </row>
    <row r="63" spans="1:62" ht="12.75">
      <c r="A63" s="4" t="s">
        <v>44</v>
      </c>
      <c r="B63" s="4"/>
      <c r="C63" s="4" t="s">
        <v>101</v>
      </c>
      <c r="D63" s="4" t="s">
        <v>161</v>
      </c>
      <c r="E63" s="4" t="s">
        <v>174</v>
      </c>
      <c r="F63" s="16">
        <v>37.34</v>
      </c>
      <c r="G63" s="16"/>
      <c r="H63" s="16">
        <f>F63*AO63</f>
        <v>0</v>
      </c>
      <c r="I63" s="16">
        <f>F63*AP63</f>
        <v>0</v>
      </c>
      <c r="J63" s="16">
        <f>F63*G63</f>
        <v>0</v>
      </c>
      <c r="K63" s="16">
        <v>0</v>
      </c>
      <c r="L63" s="16">
        <f>F63*K63</f>
        <v>0</v>
      </c>
      <c r="M63" s="28" t="s">
        <v>199</v>
      </c>
      <c r="Z63" s="33">
        <f>IF(AQ63="5",BJ63,0)</f>
        <v>0</v>
      </c>
      <c r="AB63" s="33">
        <f>IF(AQ63="1",BH63,0)</f>
        <v>0</v>
      </c>
      <c r="AC63" s="33">
        <f>IF(AQ63="1",BI63,0)</f>
        <v>0</v>
      </c>
      <c r="AD63" s="33">
        <f>IF(AQ63="7",BH63,0)</f>
        <v>0</v>
      </c>
      <c r="AE63" s="33">
        <f>IF(AQ63="7",BI63,0)</f>
        <v>0</v>
      </c>
      <c r="AF63" s="33">
        <f>IF(AQ63="2",BH63,0)</f>
        <v>0</v>
      </c>
      <c r="AG63" s="33">
        <f>IF(AQ63="2",BI63,0)</f>
        <v>0</v>
      </c>
      <c r="AH63" s="33">
        <f>IF(AQ63="0",BJ63,0)</f>
        <v>0</v>
      </c>
      <c r="AI63" s="25"/>
      <c r="AJ63" s="16">
        <f>IF(AN63=0,J63,0)</f>
        <v>0</v>
      </c>
      <c r="AK63" s="16">
        <f>IF(AN63=15,J63,0)</f>
        <v>0</v>
      </c>
      <c r="AL63" s="16">
        <f>IF(AN63=21,J63,0)</f>
        <v>0</v>
      </c>
      <c r="AN63" s="33">
        <v>21</v>
      </c>
      <c r="AO63" s="33">
        <f>G63*0.0102310231023102</f>
        <v>0</v>
      </c>
      <c r="AP63" s="33">
        <f>G63*(1-0.0102310231023102)</f>
        <v>0</v>
      </c>
      <c r="AQ63" s="28" t="s">
        <v>11</v>
      </c>
      <c r="AV63" s="33">
        <f>AW63+AX63</f>
        <v>0</v>
      </c>
      <c r="AW63" s="33">
        <f>F63*AO63</f>
        <v>0</v>
      </c>
      <c r="AX63" s="33">
        <f>F63*AP63</f>
        <v>0</v>
      </c>
      <c r="AY63" s="34" t="s">
        <v>223</v>
      </c>
      <c r="AZ63" s="34" t="s">
        <v>230</v>
      </c>
      <c r="BA63" s="25" t="s">
        <v>232</v>
      </c>
      <c r="BC63" s="33">
        <f>AW63+AX63</f>
        <v>0</v>
      </c>
      <c r="BD63" s="33">
        <f>G63/(100-BE63)*100</f>
        <v>0</v>
      </c>
      <c r="BE63" s="33">
        <v>0</v>
      </c>
      <c r="BF63" s="33">
        <f>L63</f>
        <v>0</v>
      </c>
      <c r="BH63" s="16">
        <f>F63*AO63</f>
        <v>0</v>
      </c>
      <c r="BI63" s="16">
        <f>F63*AP63</f>
        <v>0</v>
      </c>
      <c r="BJ63" s="16">
        <f>F63*G63</f>
        <v>0</v>
      </c>
    </row>
    <row r="64" spans="1:62" ht="12.75">
      <c r="A64" s="4" t="s">
        <v>45</v>
      </c>
      <c r="B64" s="4"/>
      <c r="C64" s="4" t="s">
        <v>102</v>
      </c>
      <c r="D64" s="4" t="s">
        <v>162</v>
      </c>
      <c r="E64" s="4" t="s">
        <v>174</v>
      </c>
      <c r="F64" s="16">
        <v>18.67</v>
      </c>
      <c r="G64" s="16"/>
      <c r="H64" s="16">
        <f>F64*AO64</f>
        <v>0</v>
      </c>
      <c r="I64" s="16">
        <f>F64*AP64</f>
        <v>0</v>
      </c>
      <c r="J64" s="16">
        <f>F64*G64</f>
        <v>0</v>
      </c>
      <c r="K64" s="16">
        <v>0</v>
      </c>
      <c r="L64" s="16">
        <f>F64*K64</f>
        <v>0</v>
      </c>
      <c r="M64" s="28" t="s">
        <v>199</v>
      </c>
      <c r="Z64" s="33">
        <f>IF(AQ64="5",BJ64,0)</f>
        <v>0</v>
      </c>
      <c r="AB64" s="33">
        <f>IF(AQ64="1",BH64,0)</f>
        <v>0</v>
      </c>
      <c r="AC64" s="33">
        <f>IF(AQ64="1",BI64,0)</f>
        <v>0</v>
      </c>
      <c r="AD64" s="33">
        <f>IF(AQ64="7",BH64,0)</f>
        <v>0</v>
      </c>
      <c r="AE64" s="33">
        <f>IF(AQ64="7",BI64,0)</f>
        <v>0</v>
      </c>
      <c r="AF64" s="33">
        <f>IF(AQ64="2",BH64,0)</f>
        <v>0</v>
      </c>
      <c r="AG64" s="33">
        <f>IF(AQ64="2",BI64,0)</f>
        <v>0</v>
      </c>
      <c r="AH64" s="33">
        <f>IF(AQ64="0",BJ64,0)</f>
        <v>0</v>
      </c>
      <c r="AI64" s="25"/>
      <c r="AJ64" s="16">
        <f>IF(AN64=0,J64,0)</f>
        <v>0</v>
      </c>
      <c r="AK64" s="16">
        <f>IF(AN64=15,J64,0)</f>
        <v>0</v>
      </c>
      <c r="AL64" s="16">
        <f>IF(AN64=21,J64,0)</f>
        <v>0</v>
      </c>
      <c r="AN64" s="33">
        <v>21</v>
      </c>
      <c r="AO64" s="33">
        <f>G64*0</f>
        <v>0</v>
      </c>
      <c r="AP64" s="33">
        <f>G64*(1-0)</f>
        <v>0</v>
      </c>
      <c r="AQ64" s="28" t="s">
        <v>11</v>
      </c>
      <c r="AV64" s="33">
        <f>AW64+AX64</f>
        <v>0</v>
      </c>
      <c r="AW64" s="33">
        <f>F64*AO64</f>
        <v>0</v>
      </c>
      <c r="AX64" s="33">
        <f>F64*AP64</f>
        <v>0</v>
      </c>
      <c r="AY64" s="34" t="s">
        <v>223</v>
      </c>
      <c r="AZ64" s="34" t="s">
        <v>230</v>
      </c>
      <c r="BA64" s="25" t="s">
        <v>232</v>
      </c>
      <c r="BC64" s="33">
        <f>AW64+AX64</f>
        <v>0</v>
      </c>
      <c r="BD64" s="33">
        <f>G64/(100-BE64)*100</f>
        <v>0</v>
      </c>
      <c r="BE64" s="33">
        <v>0</v>
      </c>
      <c r="BF64" s="33">
        <f>L64</f>
        <v>0</v>
      </c>
      <c r="BH64" s="16">
        <f>F64*AO64</f>
        <v>0</v>
      </c>
      <c r="BI64" s="16">
        <f>F64*AP64</f>
        <v>0</v>
      </c>
      <c r="BJ64" s="16">
        <f>F64*G64</f>
        <v>0</v>
      </c>
    </row>
    <row r="65" spans="1:62" ht="12.75">
      <c r="A65" s="4" t="s">
        <v>46</v>
      </c>
      <c r="B65" s="4"/>
      <c r="C65" s="4" t="s">
        <v>103</v>
      </c>
      <c r="D65" s="4" t="s">
        <v>163</v>
      </c>
      <c r="E65" s="4" t="s">
        <v>174</v>
      </c>
      <c r="F65" s="16">
        <v>11.71</v>
      </c>
      <c r="G65" s="16"/>
      <c r="H65" s="16">
        <f>F65*AO65</f>
        <v>0</v>
      </c>
      <c r="I65" s="16">
        <f>F65*AP65</f>
        <v>0</v>
      </c>
      <c r="J65" s="16">
        <f>F65*G65</f>
        <v>0</v>
      </c>
      <c r="K65" s="16">
        <v>0</v>
      </c>
      <c r="L65" s="16">
        <f>F65*K65</f>
        <v>0</v>
      </c>
      <c r="M65" s="28" t="s">
        <v>199</v>
      </c>
      <c r="Z65" s="33">
        <f>IF(AQ65="5",BJ65,0)</f>
        <v>0</v>
      </c>
      <c r="AB65" s="33">
        <f>IF(AQ65="1",BH65,0)</f>
        <v>0</v>
      </c>
      <c r="AC65" s="33">
        <f>IF(AQ65="1",BI65,0)</f>
        <v>0</v>
      </c>
      <c r="AD65" s="33">
        <f>IF(AQ65="7",BH65,0)</f>
        <v>0</v>
      </c>
      <c r="AE65" s="33">
        <f>IF(AQ65="7",BI65,0)</f>
        <v>0</v>
      </c>
      <c r="AF65" s="33">
        <f>IF(AQ65="2",BH65,0)</f>
        <v>0</v>
      </c>
      <c r="AG65" s="33">
        <f>IF(AQ65="2",BI65,0)</f>
        <v>0</v>
      </c>
      <c r="AH65" s="33">
        <f>IF(AQ65="0",BJ65,0)</f>
        <v>0</v>
      </c>
      <c r="AI65" s="25"/>
      <c r="AJ65" s="16">
        <f>IF(AN65=0,J65,0)</f>
        <v>0</v>
      </c>
      <c r="AK65" s="16">
        <f>IF(AN65=15,J65,0)</f>
        <v>0</v>
      </c>
      <c r="AL65" s="16">
        <f>IF(AN65=21,J65,0)</f>
        <v>0</v>
      </c>
      <c r="AN65" s="33">
        <v>21</v>
      </c>
      <c r="AO65" s="33">
        <f>G65*0</f>
        <v>0</v>
      </c>
      <c r="AP65" s="33">
        <f>G65*(1-0)</f>
        <v>0</v>
      </c>
      <c r="AQ65" s="28" t="s">
        <v>11</v>
      </c>
      <c r="AV65" s="33">
        <f>AW65+AX65</f>
        <v>0</v>
      </c>
      <c r="AW65" s="33">
        <f>F65*AO65</f>
        <v>0</v>
      </c>
      <c r="AX65" s="33">
        <f>F65*AP65</f>
        <v>0</v>
      </c>
      <c r="AY65" s="34" t="s">
        <v>223</v>
      </c>
      <c r="AZ65" s="34" t="s">
        <v>230</v>
      </c>
      <c r="BA65" s="25" t="s">
        <v>232</v>
      </c>
      <c r="BC65" s="33">
        <f>AW65+AX65</f>
        <v>0</v>
      </c>
      <c r="BD65" s="33">
        <f>G65/(100-BE65)*100</f>
        <v>0</v>
      </c>
      <c r="BE65" s="33">
        <v>0</v>
      </c>
      <c r="BF65" s="33">
        <f>L65</f>
        <v>0</v>
      </c>
      <c r="BH65" s="16">
        <f>F65*AO65</f>
        <v>0</v>
      </c>
      <c r="BI65" s="16">
        <f>F65*AP65</f>
        <v>0</v>
      </c>
      <c r="BJ65" s="16">
        <f>F65*G65</f>
        <v>0</v>
      </c>
    </row>
    <row r="66" spans="1:47" ht="12.75">
      <c r="A66" s="5"/>
      <c r="B66" s="13"/>
      <c r="C66" s="13"/>
      <c r="D66" s="13" t="s">
        <v>164</v>
      </c>
      <c r="E66" s="5" t="s">
        <v>6</v>
      </c>
      <c r="F66" s="5" t="s">
        <v>6</v>
      </c>
      <c r="G66" s="5" t="s">
        <v>6</v>
      </c>
      <c r="H66" s="36">
        <f>SUM(H67:H70)</f>
        <v>0</v>
      </c>
      <c r="I66" s="36">
        <f>SUM(I67:I70)</f>
        <v>0</v>
      </c>
      <c r="J66" s="36">
        <f>SUM(J67:J70)</f>
        <v>0</v>
      </c>
      <c r="K66" s="25"/>
      <c r="L66" s="36">
        <f>SUM(L67:L70)</f>
        <v>16.406</v>
      </c>
      <c r="M66" s="25"/>
      <c r="AI66" s="25"/>
      <c r="AS66" s="36">
        <f>SUM(AJ67:AJ70)</f>
        <v>0</v>
      </c>
      <c r="AT66" s="36">
        <f>SUM(AK67:AK70)</f>
        <v>0</v>
      </c>
      <c r="AU66" s="36">
        <f>SUM(AL67:AL70)</f>
        <v>0</v>
      </c>
    </row>
    <row r="67" spans="1:62" ht="12.75">
      <c r="A67" s="6" t="s">
        <v>47</v>
      </c>
      <c r="B67" s="6"/>
      <c r="C67" s="6" t="s">
        <v>104</v>
      </c>
      <c r="D67" s="6" t="s">
        <v>165</v>
      </c>
      <c r="E67" s="6" t="s">
        <v>174</v>
      </c>
      <c r="F67" s="17">
        <v>15</v>
      </c>
      <c r="G67" s="17"/>
      <c r="H67" s="17">
        <f>F67*AO67</f>
        <v>0</v>
      </c>
      <c r="I67" s="17">
        <f>F67*AP67</f>
        <v>0</v>
      </c>
      <c r="J67" s="17">
        <f>F67*G67</f>
        <v>0</v>
      </c>
      <c r="K67" s="17">
        <v>1</v>
      </c>
      <c r="L67" s="17">
        <f>F67*K67</f>
        <v>15</v>
      </c>
      <c r="M67" s="29" t="s">
        <v>197</v>
      </c>
      <c r="Z67" s="33">
        <f>IF(AQ67="5",BJ67,0)</f>
        <v>0</v>
      </c>
      <c r="AB67" s="33">
        <f>IF(AQ67="1",BH67,0)</f>
        <v>0</v>
      </c>
      <c r="AC67" s="33">
        <f>IF(AQ67="1",BI67,0)</f>
        <v>0</v>
      </c>
      <c r="AD67" s="33">
        <f>IF(AQ67="7",BH67,0)</f>
        <v>0</v>
      </c>
      <c r="AE67" s="33">
        <f>IF(AQ67="7",BI67,0)</f>
        <v>0</v>
      </c>
      <c r="AF67" s="33">
        <f>IF(AQ67="2",BH67,0)</f>
        <v>0</v>
      </c>
      <c r="AG67" s="33">
        <f>IF(AQ67="2",BI67,0)</f>
        <v>0</v>
      </c>
      <c r="AH67" s="33">
        <f>IF(AQ67="0",BJ67,0)</f>
        <v>0</v>
      </c>
      <c r="AI67" s="25"/>
      <c r="AJ67" s="17">
        <f>IF(AN67=0,J67,0)</f>
        <v>0</v>
      </c>
      <c r="AK67" s="17">
        <f>IF(AN67=15,J67,0)</f>
        <v>0</v>
      </c>
      <c r="AL67" s="17">
        <f>IF(AN67=21,J67,0)</f>
        <v>0</v>
      </c>
      <c r="AN67" s="33">
        <v>21</v>
      </c>
      <c r="AO67" s="33">
        <f>G67*1</f>
        <v>0</v>
      </c>
      <c r="AP67" s="33">
        <f>G67*(1-1)</f>
        <v>0</v>
      </c>
      <c r="AQ67" s="29" t="s">
        <v>209</v>
      </c>
      <c r="AV67" s="33">
        <f>AW67+AX67</f>
        <v>0</v>
      </c>
      <c r="AW67" s="33">
        <f>F67*AO67</f>
        <v>0</v>
      </c>
      <c r="AX67" s="33">
        <f>F67*AP67</f>
        <v>0</v>
      </c>
      <c r="AY67" s="34" t="s">
        <v>224</v>
      </c>
      <c r="AZ67" s="34" t="s">
        <v>231</v>
      </c>
      <c r="BA67" s="25" t="s">
        <v>232</v>
      </c>
      <c r="BC67" s="33">
        <f>AW67+AX67</f>
        <v>0</v>
      </c>
      <c r="BD67" s="33">
        <f>G67/(100-BE67)*100</f>
        <v>0</v>
      </c>
      <c r="BE67" s="33">
        <v>0</v>
      </c>
      <c r="BF67" s="33">
        <f>L67</f>
        <v>15</v>
      </c>
      <c r="BH67" s="17">
        <f>F67*AO67</f>
        <v>0</v>
      </c>
      <c r="BI67" s="17">
        <f>F67*AP67</f>
        <v>0</v>
      </c>
      <c r="BJ67" s="17">
        <f>F67*G67</f>
        <v>0</v>
      </c>
    </row>
    <row r="68" spans="1:62" ht="12.75">
      <c r="A68" s="6" t="s">
        <v>48</v>
      </c>
      <c r="B68" s="6"/>
      <c r="C68" s="6" t="s">
        <v>105</v>
      </c>
      <c r="D68" s="6" t="s">
        <v>166</v>
      </c>
      <c r="E68" s="6" t="s">
        <v>173</v>
      </c>
      <c r="F68" s="17">
        <v>4</v>
      </c>
      <c r="G68" s="17"/>
      <c r="H68" s="17">
        <f>F68*AO68</f>
        <v>0</v>
      </c>
      <c r="I68" s="17">
        <f>F68*AP68</f>
        <v>0</v>
      </c>
      <c r="J68" s="17">
        <f>F68*G68</f>
        <v>0</v>
      </c>
      <c r="K68" s="17">
        <v>0.1405</v>
      </c>
      <c r="L68" s="17">
        <f>F68*K68</f>
        <v>0.562</v>
      </c>
      <c r="M68" s="29" t="s">
        <v>197</v>
      </c>
      <c r="Z68" s="33">
        <f>IF(AQ68="5",BJ68,0)</f>
        <v>0</v>
      </c>
      <c r="AB68" s="33">
        <f>IF(AQ68="1",BH68,0)</f>
        <v>0</v>
      </c>
      <c r="AC68" s="33">
        <f>IF(AQ68="1",BI68,0)</f>
        <v>0</v>
      </c>
      <c r="AD68" s="33">
        <f>IF(AQ68="7",BH68,0)</f>
        <v>0</v>
      </c>
      <c r="AE68" s="33">
        <f>IF(AQ68="7",BI68,0)</f>
        <v>0</v>
      </c>
      <c r="AF68" s="33">
        <f>IF(AQ68="2",BH68,0)</f>
        <v>0</v>
      </c>
      <c r="AG68" s="33">
        <f>IF(AQ68="2",BI68,0)</f>
        <v>0</v>
      </c>
      <c r="AH68" s="33">
        <f>IF(AQ68="0",BJ68,0)</f>
        <v>0</v>
      </c>
      <c r="AI68" s="25"/>
      <c r="AJ68" s="17">
        <f>IF(AN68=0,J68,0)</f>
        <v>0</v>
      </c>
      <c r="AK68" s="17">
        <f>IF(AN68=15,J68,0)</f>
        <v>0</v>
      </c>
      <c r="AL68" s="17">
        <f>IF(AN68=21,J68,0)</f>
        <v>0</v>
      </c>
      <c r="AN68" s="33">
        <v>21</v>
      </c>
      <c r="AO68" s="33">
        <f>G68*1</f>
        <v>0</v>
      </c>
      <c r="AP68" s="33">
        <f>G68*(1-1)</f>
        <v>0</v>
      </c>
      <c r="AQ68" s="29" t="s">
        <v>209</v>
      </c>
      <c r="AV68" s="33">
        <f>AW68+AX68</f>
        <v>0</v>
      </c>
      <c r="AW68" s="33">
        <f>F68*AO68</f>
        <v>0</v>
      </c>
      <c r="AX68" s="33">
        <f>F68*AP68</f>
        <v>0</v>
      </c>
      <c r="AY68" s="34" t="s">
        <v>224</v>
      </c>
      <c r="AZ68" s="34" t="s">
        <v>231</v>
      </c>
      <c r="BA68" s="25" t="s">
        <v>232</v>
      </c>
      <c r="BC68" s="33">
        <f>AW68+AX68</f>
        <v>0</v>
      </c>
      <c r="BD68" s="33">
        <f>G68/(100-BE68)*100</f>
        <v>0</v>
      </c>
      <c r="BE68" s="33">
        <v>0</v>
      </c>
      <c r="BF68" s="33">
        <f>L68</f>
        <v>0.562</v>
      </c>
      <c r="BH68" s="17">
        <f>F68*AO68</f>
        <v>0</v>
      </c>
      <c r="BI68" s="17">
        <f>F68*AP68</f>
        <v>0</v>
      </c>
      <c r="BJ68" s="17">
        <f>F68*G68</f>
        <v>0</v>
      </c>
    </row>
    <row r="69" spans="1:62" ht="12.75">
      <c r="A69" s="6" t="s">
        <v>49</v>
      </c>
      <c r="B69" s="6"/>
      <c r="C69" s="6" t="s">
        <v>106</v>
      </c>
      <c r="D69" s="6" t="s">
        <v>167</v>
      </c>
      <c r="E69" s="6" t="s">
        <v>173</v>
      </c>
      <c r="F69" s="17">
        <v>6</v>
      </c>
      <c r="G69" s="17"/>
      <c r="H69" s="17">
        <f>F69*AO69</f>
        <v>0</v>
      </c>
      <c r="I69" s="17">
        <f>F69*AP69</f>
        <v>0</v>
      </c>
      <c r="J69" s="17">
        <f>F69*G69</f>
        <v>0</v>
      </c>
      <c r="K69" s="17">
        <v>0.08</v>
      </c>
      <c r="L69" s="17">
        <f>F69*K69</f>
        <v>0.48</v>
      </c>
      <c r="M69" s="29" t="s">
        <v>197</v>
      </c>
      <c r="Z69" s="33">
        <f>IF(AQ69="5",BJ69,0)</f>
        <v>0</v>
      </c>
      <c r="AB69" s="33">
        <f>IF(AQ69="1",BH69,0)</f>
        <v>0</v>
      </c>
      <c r="AC69" s="33">
        <f>IF(AQ69="1",BI69,0)</f>
        <v>0</v>
      </c>
      <c r="AD69" s="33">
        <f>IF(AQ69="7",BH69,0)</f>
        <v>0</v>
      </c>
      <c r="AE69" s="33">
        <f>IF(AQ69="7",BI69,0)</f>
        <v>0</v>
      </c>
      <c r="AF69" s="33">
        <f>IF(AQ69="2",BH69,0)</f>
        <v>0</v>
      </c>
      <c r="AG69" s="33">
        <f>IF(AQ69="2",BI69,0)</f>
        <v>0</v>
      </c>
      <c r="AH69" s="33">
        <f>IF(AQ69="0",BJ69,0)</f>
        <v>0</v>
      </c>
      <c r="AI69" s="25"/>
      <c r="AJ69" s="17">
        <f>IF(AN69=0,J69,0)</f>
        <v>0</v>
      </c>
      <c r="AK69" s="17">
        <f>IF(AN69=15,J69,0)</f>
        <v>0</v>
      </c>
      <c r="AL69" s="17">
        <f>IF(AN69=21,J69,0)</f>
        <v>0</v>
      </c>
      <c r="AN69" s="33">
        <v>21</v>
      </c>
      <c r="AO69" s="33">
        <f>G69*1</f>
        <v>0</v>
      </c>
      <c r="AP69" s="33">
        <f>G69*(1-1)</f>
        <v>0</v>
      </c>
      <c r="AQ69" s="29" t="s">
        <v>209</v>
      </c>
      <c r="AV69" s="33">
        <f>AW69+AX69</f>
        <v>0</v>
      </c>
      <c r="AW69" s="33">
        <f>F69*AO69</f>
        <v>0</v>
      </c>
      <c r="AX69" s="33">
        <f>F69*AP69</f>
        <v>0</v>
      </c>
      <c r="AY69" s="34" t="s">
        <v>224</v>
      </c>
      <c r="AZ69" s="34" t="s">
        <v>231</v>
      </c>
      <c r="BA69" s="25" t="s">
        <v>232</v>
      </c>
      <c r="BC69" s="33">
        <f>AW69+AX69</f>
        <v>0</v>
      </c>
      <c r="BD69" s="33">
        <f>G69/(100-BE69)*100</f>
        <v>0</v>
      </c>
      <c r="BE69" s="33">
        <v>0</v>
      </c>
      <c r="BF69" s="33">
        <f>L69</f>
        <v>0.48</v>
      </c>
      <c r="BH69" s="17">
        <f>F69*AO69</f>
        <v>0</v>
      </c>
      <c r="BI69" s="17">
        <f>F69*AP69</f>
        <v>0</v>
      </c>
      <c r="BJ69" s="17">
        <f>F69*G69</f>
        <v>0</v>
      </c>
    </row>
    <row r="70" spans="1:62" ht="12.75">
      <c r="A70" s="7" t="s">
        <v>50</v>
      </c>
      <c r="B70" s="7"/>
      <c r="C70" s="7" t="s">
        <v>107</v>
      </c>
      <c r="D70" s="7" t="s">
        <v>168</v>
      </c>
      <c r="E70" s="7" t="s">
        <v>173</v>
      </c>
      <c r="F70" s="18">
        <v>7</v>
      </c>
      <c r="G70" s="18"/>
      <c r="H70" s="18">
        <f>F70*AO70</f>
        <v>0</v>
      </c>
      <c r="I70" s="18">
        <f>F70*AP70</f>
        <v>0</v>
      </c>
      <c r="J70" s="18">
        <f>F70*G70</f>
        <v>0</v>
      </c>
      <c r="K70" s="18">
        <v>0.052</v>
      </c>
      <c r="L70" s="18">
        <f>F70*K70</f>
        <v>0.364</v>
      </c>
      <c r="M70" s="30" t="s">
        <v>197</v>
      </c>
      <c r="Z70" s="33">
        <f>IF(AQ70="5",BJ70,0)</f>
        <v>0</v>
      </c>
      <c r="AB70" s="33">
        <f>IF(AQ70="1",BH70,0)</f>
        <v>0</v>
      </c>
      <c r="AC70" s="33">
        <f>IF(AQ70="1",BI70,0)</f>
        <v>0</v>
      </c>
      <c r="AD70" s="33">
        <f>IF(AQ70="7",BH70,0)</f>
        <v>0</v>
      </c>
      <c r="AE70" s="33">
        <f>IF(AQ70="7",BI70,0)</f>
        <v>0</v>
      </c>
      <c r="AF70" s="33">
        <f>IF(AQ70="2",BH70,0)</f>
        <v>0</v>
      </c>
      <c r="AG70" s="33">
        <f>IF(AQ70="2",BI70,0)</f>
        <v>0</v>
      </c>
      <c r="AH70" s="33">
        <f>IF(AQ70="0",BJ70,0)</f>
        <v>0</v>
      </c>
      <c r="AI70" s="25"/>
      <c r="AJ70" s="17">
        <f>IF(AN70=0,J70,0)</f>
        <v>0</v>
      </c>
      <c r="AK70" s="17">
        <f>IF(AN70=15,J70,0)</f>
        <v>0</v>
      </c>
      <c r="AL70" s="17">
        <f>IF(AN70=21,J70,0)</f>
        <v>0</v>
      </c>
      <c r="AN70" s="33">
        <v>21</v>
      </c>
      <c r="AO70" s="33">
        <f>G70*1</f>
        <v>0</v>
      </c>
      <c r="AP70" s="33">
        <f>G70*(1-1)</f>
        <v>0</v>
      </c>
      <c r="AQ70" s="29" t="s">
        <v>209</v>
      </c>
      <c r="AV70" s="33">
        <f>AW70+AX70</f>
        <v>0</v>
      </c>
      <c r="AW70" s="33">
        <f>F70*AO70</f>
        <v>0</v>
      </c>
      <c r="AX70" s="33">
        <f>F70*AP70</f>
        <v>0</v>
      </c>
      <c r="AY70" s="34" t="s">
        <v>224</v>
      </c>
      <c r="AZ70" s="34" t="s">
        <v>231</v>
      </c>
      <c r="BA70" s="25" t="s">
        <v>232</v>
      </c>
      <c r="BC70" s="33">
        <f>AW70+AX70</f>
        <v>0</v>
      </c>
      <c r="BD70" s="33">
        <f>G70/(100-BE70)*100</f>
        <v>0</v>
      </c>
      <c r="BE70" s="33">
        <v>0</v>
      </c>
      <c r="BF70" s="33">
        <f>L70</f>
        <v>0.364</v>
      </c>
      <c r="BH70" s="17">
        <f>F70*AO70</f>
        <v>0</v>
      </c>
      <c r="BI70" s="17">
        <f>F70*AP70</f>
        <v>0</v>
      </c>
      <c r="BJ70" s="17">
        <f>F70*G70</f>
        <v>0</v>
      </c>
    </row>
    <row r="71" spans="1:13" ht="12.75">
      <c r="A71" s="8"/>
      <c r="B71" s="8"/>
      <c r="C71" s="8"/>
      <c r="D71" s="8"/>
      <c r="E71" s="8"/>
      <c r="F71" s="8"/>
      <c r="G71" s="8"/>
      <c r="H71" s="74" t="s">
        <v>184</v>
      </c>
      <c r="I71" s="62"/>
      <c r="J71" s="37">
        <f>J12+J17+J20+J26+J28+J30+J33+J35+J38+J43+J48+J50+J54+J61+J66</f>
        <v>0</v>
      </c>
      <c r="K71" s="8" t="s">
        <v>280</v>
      </c>
      <c r="L71" s="8"/>
      <c r="M71" s="8"/>
    </row>
    <row r="72" ht="11.25" customHeight="1">
      <c r="A72" s="9" t="s">
        <v>51</v>
      </c>
    </row>
    <row r="73" spans="1:13" ht="12.75">
      <c r="A73" s="6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</sheetData>
  <sheetProtection/>
  <mergeCells count="29">
    <mergeCell ref="H10:J10"/>
    <mergeCell ref="K10:L10"/>
    <mergeCell ref="H71:I71"/>
    <mergeCell ref="A73:M73"/>
    <mergeCell ref="A8:C9"/>
    <mergeCell ref="D8:E9"/>
    <mergeCell ref="F8:G9"/>
    <mergeCell ref="H8:H9"/>
    <mergeCell ref="I8:I9"/>
    <mergeCell ref="J8:M9"/>
    <mergeCell ref="A6:C7"/>
    <mergeCell ref="D6:E7"/>
    <mergeCell ref="F6:G7"/>
    <mergeCell ref="H6:H7"/>
    <mergeCell ref="I6:I7"/>
    <mergeCell ref="J6:M7"/>
    <mergeCell ref="A4:C5"/>
    <mergeCell ref="D4:E5"/>
    <mergeCell ref="F4:G5"/>
    <mergeCell ref="H4:H5"/>
    <mergeCell ref="I4:I5"/>
    <mergeCell ref="J4:M5"/>
    <mergeCell ref="A1:M1"/>
    <mergeCell ref="A2:C3"/>
    <mergeCell ref="D2:E3"/>
    <mergeCell ref="F2:G3"/>
    <mergeCell ref="H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4.14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4"/>
      <c r="B1" s="38"/>
      <c r="C1" s="78" t="s">
        <v>250</v>
      </c>
      <c r="D1" s="56"/>
      <c r="E1" s="56"/>
      <c r="F1" s="56"/>
      <c r="G1" s="56"/>
      <c r="H1" s="56"/>
      <c r="I1" s="56"/>
    </row>
    <row r="2" spans="1:10" ht="12.75">
      <c r="A2" s="57" t="s">
        <v>1</v>
      </c>
      <c r="B2" s="58"/>
      <c r="C2" s="61" t="str">
        <f>'Stavební rozpočet'!D2</f>
        <v>OBNOVA ČÁSTI DEŠŤOVÉ KANALIZACE PO POVODNI - PAVLOVICE U KOJETÍNA
- PAVLOVICE U KOJETÍNA“
„OBNOVA ČÁSTI DEŠŤOVÉ KANALIZACE PO POVODNI 
- PAVLOVICE U KOJETÍNA“
</v>
      </c>
      <c r="D2" s="62"/>
      <c r="E2" s="65" t="s">
        <v>185</v>
      </c>
      <c r="F2" s="65" t="str">
        <f>'Stavební rozpočet'!J2</f>
        <v>Obec Pavlovice u Kojetína</v>
      </c>
      <c r="G2" s="58"/>
      <c r="H2" s="65" t="s">
        <v>275</v>
      </c>
      <c r="I2" s="79" t="s">
        <v>279</v>
      </c>
      <c r="J2" s="31"/>
    </row>
    <row r="3" spans="1:10" ht="12.75">
      <c r="A3" s="59"/>
      <c r="B3" s="60"/>
      <c r="C3" s="63"/>
      <c r="D3" s="63"/>
      <c r="E3" s="60"/>
      <c r="F3" s="60"/>
      <c r="G3" s="60"/>
      <c r="H3" s="60"/>
      <c r="I3" s="67"/>
      <c r="J3" s="31"/>
    </row>
    <row r="4" spans="1:10" ht="12.75">
      <c r="A4" s="68" t="s">
        <v>2</v>
      </c>
      <c r="B4" s="60"/>
      <c r="C4" s="69" t="str">
        <f>'Stavební rozpočet'!D4</f>
        <v>Úsek 2 - před domy č. p. 100 a 103</v>
      </c>
      <c r="D4" s="60"/>
      <c r="E4" s="69" t="s">
        <v>186</v>
      </c>
      <c r="F4" s="69" t="str">
        <f>'Stavební rozpočet'!J4</f>
        <v> </v>
      </c>
      <c r="G4" s="60"/>
      <c r="H4" s="69" t="s">
        <v>275</v>
      </c>
      <c r="I4" s="80"/>
      <c r="J4" s="31"/>
    </row>
    <row r="5" spans="1:10" ht="12.75">
      <c r="A5" s="59"/>
      <c r="B5" s="60"/>
      <c r="C5" s="60"/>
      <c r="D5" s="60"/>
      <c r="E5" s="60"/>
      <c r="F5" s="60"/>
      <c r="G5" s="60"/>
      <c r="H5" s="60"/>
      <c r="I5" s="67"/>
      <c r="J5" s="31"/>
    </row>
    <row r="6" spans="1:10" ht="12.75">
      <c r="A6" s="68" t="s">
        <v>3</v>
      </c>
      <c r="B6" s="60"/>
      <c r="C6" s="69" t="str">
        <f>'Stavební rozpočet'!D6</f>
        <v> </v>
      </c>
      <c r="D6" s="60"/>
      <c r="E6" s="69" t="s">
        <v>187</v>
      </c>
      <c r="F6" s="69"/>
      <c r="G6" s="60"/>
      <c r="H6" s="69" t="s">
        <v>275</v>
      </c>
      <c r="I6" s="80"/>
      <c r="J6" s="31"/>
    </row>
    <row r="7" spans="1:10" ht="12.75">
      <c r="A7" s="59"/>
      <c r="B7" s="60"/>
      <c r="C7" s="60"/>
      <c r="D7" s="60"/>
      <c r="E7" s="60"/>
      <c r="F7" s="60"/>
      <c r="G7" s="60"/>
      <c r="H7" s="60"/>
      <c r="I7" s="67"/>
      <c r="J7" s="31"/>
    </row>
    <row r="8" spans="1:10" ht="12.75">
      <c r="A8" s="68" t="s">
        <v>176</v>
      </c>
      <c r="B8" s="60"/>
      <c r="C8" s="69" t="str">
        <f>'Stavební rozpočet'!H4</f>
        <v> </v>
      </c>
      <c r="D8" s="60"/>
      <c r="E8" s="69" t="s">
        <v>177</v>
      </c>
      <c r="F8" s="69" t="str">
        <f>'Stavební rozpočet'!H6</f>
        <v> </v>
      </c>
      <c r="G8" s="60"/>
      <c r="H8" s="70" t="s">
        <v>276</v>
      </c>
      <c r="I8" s="80" t="s">
        <v>50</v>
      </c>
      <c r="J8" s="31"/>
    </row>
    <row r="9" spans="1:10" ht="12.75">
      <c r="A9" s="59"/>
      <c r="B9" s="60"/>
      <c r="C9" s="60"/>
      <c r="D9" s="60"/>
      <c r="E9" s="60"/>
      <c r="F9" s="60"/>
      <c r="G9" s="60"/>
      <c r="H9" s="60"/>
      <c r="I9" s="67"/>
      <c r="J9" s="31"/>
    </row>
    <row r="10" spans="1:10" ht="12.75">
      <c r="A10" s="68" t="s">
        <v>4</v>
      </c>
      <c r="B10" s="60"/>
      <c r="C10" s="69" t="str">
        <f>'Stavební rozpočet'!D8</f>
        <v> </v>
      </c>
      <c r="D10" s="60"/>
      <c r="E10" s="69" t="s">
        <v>188</v>
      </c>
      <c r="F10" s="69"/>
      <c r="G10" s="60"/>
      <c r="H10" s="70" t="s">
        <v>277</v>
      </c>
      <c r="I10" s="83"/>
      <c r="J10" s="31"/>
    </row>
    <row r="11" spans="1:10" ht="12.75">
      <c r="A11" s="81"/>
      <c r="B11" s="82"/>
      <c r="C11" s="82"/>
      <c r="D11" s="82"/>
      <c r="E11" s="82"/>
      <c r="F11" s="82"/>
      <c r="G11" s="82"/>
      <c r="H11" s="82"/>
      <c r="I11" s="84"/>
      <c r="J11" s="31"/>
    </row>
    <row r="12" spans="1:9" ht="23.25" customHeight="1">
      <c r="A12" s="85" t="s">
        <v>236</v>
      </c>
      <c r="B12" s="86"/>
      <c r="C12" s="86"/>
      <c r="D12" s="86"/>
      <c r="E12" s="86"/>
      <c r="F12" s="86"/>
      <c r="G12" s="86"/>
      <c r="H12" s="86"/>
      <c r="I12" s="86"/>
    </row>
    <row r="13" spans="1:10" ht="26.25" customHeight="1">
      <c r="A13" s="39" t="s">
        <v>237</v>
      </c>
      <c r="B13" s="87" t="s">
        <v>248</v>
      </c>
      <c r="C13" s="88"/>
      <c r="D13" s="39" t="s">
        <v>251</v>
      </c>
      <c r="E13" s="87" t="s">
        <v>260</v>
      </c>
      <c r="F13" s="88"/>
      <c r="G13" s="39" t="s">
        <v>261</v>
      </c>
      <c r="H13" s="87" t="s">
        <v>278</v>
      </c>
      <c r="I13" s="88"/>
      <c r="J13" s="31"/>
    </row>
    <row r="14" spans="1:10" ht="15" customHeight="1">
      <c r="A14" s="40" t="s">
        <v>238</v>
      </c>
      <c r="B14" s="44" t="s">
        <v>249</v>
      </c>
      <c r="C14" s="48">
        <f>SUM('Stavební rozpočet'!AB12:AB70)</f>
        <v>0</v>
      </c>
      <c r="D14" s="89" t="s">
        <v>252</v>
      </c>
      <c r="E14" s="90"/>
      <c r="F14" s="48">
        <v>0</v>
      </c>
      <c r="G14" s="89" t="s">
        <v>262</v>
      </c>
      <c r="H14" s="90"/>
      <c r="I14" s="48">
        <v>0</v>
      </c>
      <c r="J14" s="31"/>
    </row>
    <row r="15" spans="1:10" ht="15" customHeight="1">
      <c r="A15" s="41"/>
      <c r="B15" s="44" t="s">
        <v>189</v>
      </c>
      <c r="C15" s="48">
        <f>SUM('Stavební rozpočet'!AC12:AC70)</f>
        <v>0</v>
      </c>
      <c r="D15" s="89" t="s">
        <v>253</v>
      </c>
      <c r="E15" s="90"/>
      <c r="F15" s="48">
        <v>0</v>
      </c>
      <c r="G15" s="89" t="s">
        <v>263</v>
      </c>
      <c r="H15" s="90"/>
      <c r="I15" s="48">
        <v>0</v>
      </c>
      <c r="J15" s="31"/>
    </row>
    <row r="16" spans="1:10" ht="15" customHeight="1">
      <c r="A16" s="40" t="s">
        <v>239</v>
      </c>
      <c r="B16" s="44" t="s">
        <v>249</v>
      </c>
      <c r="C16" s="48">
        <f>SUM('Stavební rozpočet'!AD12:AD70)</f>
        <v>0</v>
      </c>
      <c r="D16" s="89" t="s">
        <v>254</v>
      </c>
      <c r="E16" s="90"/>
      <c r="F16" s="48">
        <v>0</v>
      </c>
      <c r="G16" s="89" t="s">
        <v>264</v>
      </c>
      <c r="H16" s="90"/>
      <c r="I16" s="48">
        <v>0</v>
      </c>
      <c r="J16" s="31"/>
    </row>
    <row r="17" spans="1:10" ht="15" customHeight="1">
      <c r="A17" s="41"/>
      <c r="B17" s="44" t="s">
        <v>189</v>
      </c>
      <c r="C17" s="48">
        <f>SUM('Stavební rozpočet'!AE12:AE70)</f>
        <v>0</v>
      </c>
      <c r="D17" s="89"/>
      <c r="E17" s="90"/>
      <c r="F17" s="49"/>
      <c r="G17" s="89" t="s">
        <v>265</v>
      </c>
      <c r="H17" s="90"/>
      <c r="I17" s="48">
        <v>0</v>
      </c>
      <c r="J17" s="31"/>
    </row>
    <row r="18" spans="1:10" ht="15" customHeight="1">
      <c r="A18" s="40" t="s">
        <v>240</v>
      </c>
      <c r="B18" s="44" t="s">
        <v>249</v>
      </c>
      <c r="C18" s="48">
        <f>SUM('Stavební rozpočet'!AF12:AF70)</f>
        <v>0</v>
      </c>
      <c r="D18" s="89"/>
      <c r="E18" s="90"/>
      <c r="F18" s="49"/>
      <c r="G18" s="89" t="s">
        <v>266</v>
      </c>
      <c r="H18" s="90"/>
      <c r="I18" s="48">
        <v>0</v>
      </c>
      <c r="J18" s="31"/>
    </row>
    <row r="19" spans="1:10" ht="15" customHeight="1">
      <c r="A19" s="41"/>
      <c r="B19" s="44" t="s">
        <v>189</v>
      </c>
      <c r="C19" s="48">
        <f>SUM('Stavební rozpočet'!AG12:AG70)</f>
        <v>0</v>
      </c>
      <c r="D19" s="89"/>
      <c r="E19" s="90"/>
      <c r="F19" s="49"/>
      <c r="G19" s="89" t="s">
        <v>267</v>
      </c>
      <c r="H19" s="90"/>
      <c r="I19" s="48">
        <v>0</v>
      </c>
      <c r="J19" s="31"/>
    </row>
    <row r="20" spans="1:10" ht="15" customHeight="1">
      <c r="A20" s="91" t="s">
        <v>164</v>
      </c>
      <c r="B20" s="92"/>
      <c r="C20" s="48">
        <f>SUM('Stavební rozpočet'!AH12:AH70)</f>
        <v>0</v>
      </c>
      <c r="D20" s="89"/>
      <c r="E20" s="90"/>
      <c r="F20" s="49"/>
      <c r="G20" s="89"/>
      <c r="H20" s="90"/>
      <c r="I20" s="49"/>
      <c r="J20" s="31"/>
    </row>
    <row r="21" spans="1:10" ht="15" customHeight="1">
      <c r="A21" s="91" t="s">
        <v>241</v>
      </c>
      <c r="B21" s="92"/>
      <c r="C21" s="48">
        <f>SUM('Stavební rozpočet'!Z12:Z70)</f>
        <v>0</v>
      </c>
      <c r="D21" s="89"/>
      <c r="E21" s="90"/>
      <c r="F21" s="49"/>
      <c r="G21" s="89"/>
      <c r="H21" s="90"/>
      <c r="I21" s="49"/>
      <c r="J21" s="31"/>
    </row>
    <row r="22" spans="1:10" ht="16.5" customHeight="1">
      <c r="A22" s="91" t="s">
        <v>242</v>
      </c>
      <c r="B22" s="92"/>
      <c r="C22" s="48">
        <f>SUM(C14:C21)</f>
        <v>0</v>
      </c>
      <c r="D22" s="91" t="s">
        <v>255</v>
      </c>
      <c r="E22" s="92"/>
      <c r="F22" s="48">
        <f>SUM(F14:F21)</f>
        <v>0</v>
      </c>
      <c r="G22" s="91" t="s">
        <v>268</v>
      </c>
      <c r="H22" s="92"/>
      <c r="I22" s="48">
        <f>SUM(I14:I21)</f>
        <v>0</v>
      </c>
      <c r="J22" s="31"/>
    </row>
    <row r="23" spans="1:10" ht="15" customHeight="1">
      <c r="A23" s="8"/>
      <c r="B23" s="8"/>
      <c r="C23" s="46"/>
      <c r="D23" s="91" t="s">
        <v>256</v>
      </c>
      <c r="E23" s="92"/>
      <c r="F23" s="50">
        <v>0</v>
      </c>
      <c r="G23" s="91" t="s">
        <v>269</v>
      </c>
      <c r="H23" s="92"/>
      <c r="I23" s="48">
        <v>0</v>
      </c>
      <c r="J23" s="31"/>
    </row>
    <row r="24" spans="4:10" ht="15" customHeight="1">
      <c r="D24" s="8"/>
      <c r="E24" s="8"/>
      <c r="F24" s="51"/>
      <c r="G24" s="91" t="s">
        <v>270</v>
      </c>
      <c r="H24" s="92"/>
      <c r="I24" s="48">
        <v>0</v>
      </c>
      <c r="J24" s="31"/>
    </row>
    <row r="25" spans="6:10" ht="15" customHeight="1">
      <c r="F25" s="52"/>
      <c r="G25" s="91" t="s">
        <v>271</v>
      </c>
      <c r="H25" s="92"/>
      <c r="I25" s="48">
        <v>0</v>
      </c>
      <c r="J25" s="31"/>
    </row>
    <row r="26" spans="1:9" ht="12.75">
      <c r="A26" s="38"/>
      <c r="B26" s="38"/>
      <c r="C26" s="38"/>
      <c r="G26" s="8"/>
      <c r="H26" s="8"/>
      <c r="I26" s="8"/>
    </row>
    <row r="27" spans="1:9" ht="15" customHeight="1">
      <c r="A27" s="93" t="s">
        <v>243</v>
      </c>
      <c r="B27" s="94"/>
      <c r="C27" s="53">
        <f>SUM('Stavební rozpočet'!AJ12:AJ70)</f>
        <v>0</v>
      </c>
      <c r="D27" s="47"/>
      <c r="E27" s="38"/>
      <c r="F27" s="38"/>
      <c r="G27" s="38"/>
      <c r="H27" s="38"/>
      <c r="I27" s="38"/>
    </row>
    <row r="28" spans="1:10" ht="15" customHeight="1">
      <c r="A28" s="93" t="s">
        <v>244</v>
      </c>
      <c r="B28" s="94"/>
      <c r="C28" s="53">
        <f>SUM('Stavební rozpočet'!AK12:AK70)</f>
        <v>0</v>
      </c>
      <c r="D28" s="93" t="s">
        <v>257</v>
      </c>
      <c r="E28" s="94"/>
      <c r="F28" s="53">
        <f>ROUND(C28*(15/100),2)</f>
        <v>0</v>
      </c>
      <c r="G28" s="93" t="s">
        <v>272</v>
      </c>
      <c r="H28" s="94"/>
      <c r="I28" s="53">
        <f>SUM(C27:C29)</f>
        <v>0</v>
      </c>
      <c r="J28" s="31"/>
    </row>
    <row r="29" spans="1:10" ht="15" customHeight="1">
      <c r="A29" s="93" t="s">
        <v>245</v>
      </c>
      <c r="B29" s="94"/>
      <c r="C29" s="53">
        <f>SUM('Stavební rozpočet'!AL12:AL70)+(F22+I22+F23+I23+I24+I25)</f>
        <v>0</v>
      </c>
      <c r="D29" s="93" t="s">
        <v>258</v>
      </c>
      <c r="E29" s="94"/>
      <c r="F29" s="53">
        <f>ROUND(C29*(21/100),2)</f>
        <v>0</v>
      </c>
      <c r="G29" s="93" t="s">
        <v>273</v>
      </c>
      <c r="H29" s="94"/>
      <c r="I29" s="53">
        <f>SUM(F28:F29)+I28</f>
        <v>0</v>
      </c>
      <c r="J29" s="31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1" spans="1:10" ht="14.25" customHeight="1">
      <c r="A31" s="95" t="s">
        <v>246</v>
      </c>
      <c r="B31" s="96"/>
      <c r="C31" s="97"/>
      <c r="D31" s="95" t="s">
        <v>259</v>
      </c>
      <c r="E31" s="96"/>
      <c r="F31" s="97"/>
      <c r="G31" s="95" t="s">
        <v>274</v>
      </c>
      <c r="H31" s="96"/>
      <c r="I31" s="97"/>
      <c r="J31" s="32"/>
    </row>
    <row r="32" spans="1:10" ht="14.25" customHeight="1">
      <c r="A32" s="98"/>
      <c r="B32" s="99"/>
      <c r="C32" s="100"/>
      <c r="D32" s="98"/>
      <c r="E32" s="99"/>
      <c r="F32" s="100"/>
      <c r="G32" s="98"/>
      <c r="H32" s="99"/>
      <c r="I32" s="100"/>
      <c r="J32" s="32"/>
    </row>
    <row r="33" spans="1:10" ht="14.25" customHeight="1">
      <c r="A33" s="98"/>
      <c r="B33" s="99"/>
      <c r="C33" s="100"/>
      <c r="D33" s="98"/>
      <c r="E33" s="99"/>
      <c r="F33" s="100"/>
      <c r="G33" s="98"/>
      <c r="H33" s="99"/>
      <c r="I33" s="100"/>
      <c r="J33" s="32"/>
    </row>
    <row r="34" spans="1:10" ht="14.25" customHeight="1">
      <c r="A34" s="98"/>
      <c r="B34" s="99"/>
      <c r="C34" s="100"/>
      <c r="D34" s="98"/>
      <c r="E34" s="99"/>
      <c r="F34" s="100"/>
      <c r="G34" s="98"/>
      <c r="H34" s="99"/>
      <c r="I34" s="100"/>
      <c r="J34" s="32"/>
    </row>
    <row r="35" spans="1:10" ht="14.25" customHeight="1">
      <c r="A35" s="101" t="s">
        <v>247</v>
      </c>
      <c r="B35" s="102"/>
      <c r="C35" s="103"/>
      <c r="D35" s="101" t="s">
        <v>247</v>
      </c>
      <c r="E35" s="102"/>
      <c r="F35" s="103"/>
      <c r="G35" s="101" t="s">
        <v>247</v>
      </c>
      <c r="H35" s="102"/>
      <c r="I35" s="103"/>
      <c r="J35" s="32"/>
    </row>
    <row r="36" spans="1:9" ht="11.25" customHeight="1">
      <c r="A36" s="43" t="s">
        <v>51</v>
      </c>
      <c r="B36" s="45"/>
      <c r="C36" s="45"/>
      <c r="D36" s="45"/>
      <c r="E36" s="45"/>
      <c r="F36" s="45"/>
      <c r="G36" s="45"/>
      <c r="H36" s="45"/>
      <c r="I36" s="45"/>
    </row>
    <row r="37" spans="1:9" ht="12.75">
      <c r="A37" s="69"/>
      <c r="B37" s="60"/>
      <c r="C37" s="60"/>
      <c r="D37" s="60"/>
      <c r="E37" s="60"/>
      <c r="F37" s="60"/>
      <c r="G37" s="60"/>
      <c r="H37" s="60"/>
      <c r="I37" s="6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2019-12-17T15:39:38Z</cp:lastPrinted>
  <dcterms:created xsi:type="dcterms:W3CDTF">2019-12-17T09:27:05Z</dcterms:created>
  <dcterms:modified xsi:type="dcterms:W3CDTF">2019-12-19T08:37:44Z</dcterms:modified>
  <cp:category/>
  <cp:version/>
  <cp:contentType/>
  <cp:contentStatus/>
</cp:coreProperties>
</file>